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P\NO\Treballs\Per publicar\Fluxs\Treball fluxs 2015\"/>
    </mc:Choice>
  </mc:AlternateContent>
  <bookViews>
    <workbookView xWindow="0" yWindow="0" windowWidth="16410" windowHeight="1236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Q305" i="1" l="1"/>
  <c r="Q304" i="1"/>
  <c r="Q303" i="1"/>
  <c r="Q302" i="1"/>
  <c r="V345" i="1" s="1"/>
  <c r="Q301" i="1"/>
  <c r="Q300" i="1"/>
  <c r="Q299" i="1"/>
  <c r="Q298" i="1"/>
  <c r="V341" i="1" s="1"/>
  <c r="Q297" i="1"/>
  <c r="Q296" i="1"/>
  <c r="Q295" i="1"/>
  <c r="Q294" i="1"/>
  <c r="V337" i="1" s="1"/>
  <c r="Q293" i="1"/>
  <c r="Q292" i="1"/>
  <c r="Q291" i="1"/>
  <c r="Q290" i="1"/>
  <c r="V333" i="1" s="1"/>
  <c r="Q289" i="1"/>
  <c r="Q288" i="1"/>
  <c r="Q287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Q283" i="1"/>
  <c r="Q282" i="1"/>
  <c r="U347" i="1" s="1"/>
  <c r="Q281" i="1"/>
  <c r="Q280" i="1"/>
  <c r="Q279" i="1"/>
  <c r="Q278" i="1"/>
  <c r="U343" i="1" s="1"/>
  <c r="Q277" i="1"/>
  <c r="Q276" i="1"/>
  <c r="Q275" i="1"/>
  <c r="Q274" i="1"/>
  <c r="U339" i="1" s="1"/>
  <c r="Q273" i="1"/>
  <c r="Q272" i="1"/>
  <c r="Q271" i="1"/>
  <c r="Q270" i="1"/>
  <c r="U335" i="1" s="1"/>
  <c r="Q269" i="1"/>
  <c r="Q268" i="1"/>
  <c r="Q267" i="1"/>
  <c r="Q266" i="1"/>
  <c r="U331" i="1" s="1"/>
  <c r="Q265" i="1"/>
  <c r="O283" i="1"/>
  <c r="O282" i="1"/>
  <c r="O281" i="1"/>
  <c r="S346" i="1" s="1"/>
  <c r="O280" i="1"/>
  <c r="O279" i="1"/>
  <c r="O278" i="1"/>
  <c r="O277" i="1"/>
  <c r="S342" i="1" s="1"/>
  <c r="O276" i="1"/>
  <c r="O275" i="1"/>
  <c r="O274" i="1"/>
  <c r="O273" i="1"/>
  <c r="S338" i="1" s="1"/>
  <c r="O272" i="1"/>
  <c r="O271" i="1"/>
  <c r="O270" i="1"/>
  <c r="O269" i="1"/>
  <c r="S334" i="1" s="1"/>
  <c r="O268" i="1"/>
  <c r="O267" i="1"/>
  <c r="O266" i="1"/>
  <c r="O265" i="1"/>
  <c r="S330" i="1" s="1"/>
  <c r="E305" i="1"/>
  <c r="E304" i="1"/>
  <c r="E303" i="1"/>
  <c r="E302" i="1"/>
  <c r="R345" i="1" s="1"/>
  <c r="E301" i="1"/>
  <c r="E300" i="1"/>
  <c r="E299" i="1"/>
  <c r="E298" i="1"/>
  <c r="R341" i="1" s="1"/>
  <c r="E297" i="1"/>
  <c r="E296" i="1"/>
  <c r="E295" i="1"/>
  <c r="E294" i="1"/>
  <c r="R337" i="1" s="1"/>
  <c r="E293" i="1"/>
  <c r="E292" i="1"/>
  <c r="E291" i="1"/>
  <c r="E290" i="1"/>
  <c r="R333" i="1" s="1"/>
  <c r="E289" i="1"/>
  <c r="E288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E287" i="1"/>
  <c r="R330" i="1" s="1"/>
  <c r="C287" i="1"/>
  <c r="P330" i="1" s="1"/>
  <c r="E283" i="1"/>
  <c r="E282" i="1"/>
  <c r="Q347" i="1" s="1"/>
  <c r="E281" i="1"/>
  <c r="E280" i="1"/>
  <c r="E279" i="1"/>
  <c r="E278" i="1"/>
  <c r="Q343" i="1" s="1"/>
  <c r="E277" i="1"/>
  <c r="E276" i="1"/>
  <c r="E275" i="1"/>
  <c r="E274" i="1"/>
  <c r="Q339" i="1" s="1"/>
  <c r="E273" i="1"/>
  <c r="E272" i="1"/>
  <c r="E271" i="1"/>
  <c r="E270" i="1"/>
  <c r="Q335" i="1" s="1"/>
  <c r="E269" i="1"/>
  <c r="E268" i="1"/>
  <c r="E267" i="1"/>
  <c r="E266" i="1"/>
  <c r="Q331" i="1" s="1"/>
  <c r="E265" i="1"/>
  <c r="C283" i="1"/>
  <c r="C282" i="1"/>
  <c r="C281" i="1"/>
  <c r="O346" i="1" s="1"/>
  <c r="C280" i="1"/>
  <c r="C279" i="1"/>
  <c r="C278" i="1"/>
  <c r="C277" i="1"/>
  <c r="O342" i="1" s="1"/>
  <c r="C276" i="1"/>
  <c r="C275" i="1"/>
  <c r="C274" i="1"/>
  <c r="C273" i="1"/>
  <c r="O338" i="1" s="1"/>
  <c r="C272" i="1"/>
  <c r="C271" i="1"/>
  <c r="C270" i="1"/>
  <c r="C269" i="1"/>
  <c r="O334" i="1" s="1"/>
  <c r="C268" i="1"/>
  <c r="C267" i="1"/>
  <c r="C266" i="1"/>
  <c r="C265" i="1"/>
  <c r="O330" i="1" s="1"/>
  <c r="V348" i="1"/>
  <c r="U348" i="1"/>
  <c r="T348" i="1"/>
  <c r="S348" i="1"/>
  <c r="R348" i="1"/>
  <c r="Q348" i="1"/>
  <c r="P348" i="1"/>
  <c r="O348" i="1"/>
  <c r="V347" i="1"/>
  <c r="T347" i="1"/>
  <c r="S347" i="1"/>
  <c r="R347" i="1"/>
  <c r="P347" i="1"/>
  <c r="O347" i="1"/>
  <c r="V346" i="1"/>
  <c r="U346" i="1"/>
  <c r="T346" i="1"/>
  <c r="R346" i="1"/>
  <c r="Q346" i="1"/>
  <c r="P346" i="1"/>
  <c r="U345" i="1"/>
  <c r="T345" i="1"/>
  <c r="S345" i="1"/>
  <c r="Q345" i="1"/>
  <c r="P345" i="1"/>
  <c r="O345" i="1"/>
  <c r="V344" i="1"/>
  <c r="U344" i="1"/>
  <c r="T344" i="1"/>
  <c r="S344" i="1"/>
  <c r="R344" i="1"/>
  <c r="Q344" i="1"/>
  <c r="P344" i="1"/>
  <c r="O344" i="1"/>
  <c r="V343" i="1"/>
  <c r="T343" i="1"/>
  <c r="S343" i="1"/>
  <c r="R343" i="1"/>
  <c r="P343" i="1"/>
  <c r="O343" i="1"/>
  <c r="V342" i="1"/>
  <c r="U342" i="1"/>
  <c r="T342" i="1"/>
  <c r="R342" i="1"/>
  <c r="Q342" i="1"/>
  <c r="P342" i="1"/>
  <c r="U341" i="1"/>
  <c r="T341" i="1"/>
  <c r="S341" i="1"/>
  <c r="Q341" i="1"/>
  <c r="P341" i="1"/>
  <c r="O341" i="1"/>
  <c r="V340" i="1"/>
  <c r="U340" i="1"/>
  <c r="T340" i="1"/>
  <c r="S340" i="1"/>
  <c r="R340" i="1"/>
  <c r="Q340" i="1"/>
  <c r="P340" i="1"/>
  <c r="O340" i="1"/>
  <c r="V339" i="1"/>
  <c r="T339" i="1"/>
  <c r="S339" i="1"/>
  <c r="R339" i="1"/>
  <c r="P339" i="1"/>
  <c r="O339" i="1"/>
  <c r="V338" i="1"/>
  <c r="U338" i="1"/>
  <c r="T338" i="1"/>
  <c r="R338" i="1"/>
  <c r="Q338" i="1"/>
  <c r="P338" i="1"/>
  <c r="U337" i="1"/>
  <c r="T337" i="1"/>
  <c r="S337" i="1"/>
  <c r="Q337" i="1"/>
  <c r="P337" i="1"/>
  <c r="O337" i="1"/>
  <c r="V336" i="1"/>
  <c r="U336" i="1"/>
  <c r="T336" i="1"/>
  <c r="S336" i="1"/>
  <c r="R336" i="1"/>
  <c r="Q336" i="1"/>
  <c r="P336" i="1"/>
  <c r="O336" i="1"/>
  <c r="V335" i="1"/>
  <c r="T335" i="1"/>
  <c r="S335" i="1"/>
  <c r="R335" i="1"/>
  <c r="P335" i="1"/>
  <c r="O335" i="1"/>
  <c r="V334" i="1"/>
  <c r="U334" i="1"/>
  <c r="T334" i="1"/>
  <c r="R334" i="1"/>
  <c r="Q334" i="1"/>
  <c r="P334" i="1"/>
  <c r="U333" i="1"/>
  <c r="T333" i="1"/>
  <c r="S333" i="1"/>
  <c r="Q333" i="1"/>
  <c r="P333" i="1"/>
  <c r="O333" i="1"/>
  <c r="V332" i="1"/>
  <c r="U332" i="1"/>
  <c r="T332" i="1"/>
  <c r="S332" i="1"/>
  <c r="R332" i="1"/>
  <c r="Q332" i="1"/>
  <c r="P332" i="1"/>
  <c r="O332" i="1"/>
  <c r="V331" i="1"/>
  <c r="T331" i="1"/>
  <c r="S331" i="1"/>
  <c r="R331" i="1"/>
  <c r="P331" i="1"/>
  <c r="O331" i="1"/>
  <c r="V330" i="1"/>
  <c r="U330" i="1"/>
  <c r="T330" i="1"/>
  <c r="Q330" i="1"/>
  <c r="Q262" i="1" l="1"/>
  <c r="Q238" i="1"/>
  <c r="Q214" i="1"/>
  <c r="Q190" i="1"/>
  <c r="Q166" i="1"/>
  <c r="Q142" i="1"/>
  <c r="Q118" i="1"/>
  <c r="Q94" i="1"/>
  <c r="Q70" i="1"/>
  <c r="Q46" i="1"/>
  <c r="Q22" i="1"/>
  <c r="E142" i="1"/>
  <c r="E118" i="1"/>
  <c r="E94" i="1"/>
  <c r="E70" i="1"/>
  <c r="E46" i="1"/>
  <c r="E22" i="1" l="1"/>
  <c r="R274" i="1"/>
  <c r="U318" i="1" s="1"/>
  <c r="P288" i="1"/>
  <c r="T310" i="1" s="1"/>
  <c r="R305" i="1"/>
  <c r="V327" i="1" s="1"/>
  <c r="P305" i="1"/>
  <c r="T327" i="1" s="1"/>
  <c r="R304" i="1"/>
  <c r="V326" i="1" s="1"/>
  <c r="P304" i="1"/>
  <c r="T326" i="1" s="1"/>
  <c r="R303" i="1"/>
  <c r="V325" i="1" s="1"/>
  <c r="P303" i="1"/>
  <c r="T325" i="1" s="1"/>
  <c r="R302" i="1"/>
  <c r="V324" i="1" s="1"/>
  <c r="P302" i="1"/>
  <c r="T324" i="1" s="1"/>
  <c r="R301" i="1"/>
  <c r="V323" i="1" s="1"/>
  <c r="P301" i="1"/>
  <c r="T323" i="1" s="1"/>
  <c r="R300" i="1"/>
  <c r="V322" i="1" s="1"/>
  <c r="P300" i="1"/>
  <c r="T322" i="1" s="1"/>
  <c r="R299" i="1"/>
  <c r="V321" i="1" s="1"/>
  <c r="P299" i="1"/>
  <c r="T321" i="1" s="1"/>
  <c r="R298" i="1"/>
  <c r="V320" i="1" s="1"/>
  <c r="P298" i="1"/>
  <c r="T320" i="1" s="1"/>
  <c r="R297" i="1"/>
  <c r="V319" i="1" s="1"/>
  <c r="P297" i="1"/>
  <c r="T319" i="1" s="1"/>
  <c r="R296" i="1"/>
  <c r="V318" i="1" s="1"/>
  <c r="P296" i="1"/>
  <c r="T318" i="1" s="1"/>
  <c r="R295" i="1"/>
  <c r="V317" i="1" s="1"/>
  <c r="P295" i="1"/>
  <c r="T317" i="1" s="1"/>
  <c r="R294" i="1"/>
  <c r="V316" i="1" s="1"/>
  <c r="P294" i="1"/>
  <c r="T316" i="1" s="1"/>
  <c r="R293" i="1"/>
  <c r="V315" i="1" s="1"/>
  <c r="P293" i="1"/>
  <c r="T315" i="1" s="1"/>
  <c r="R292" i="1"/>
  <c r="V314" i="1" s="1"/>
  <c r="P292" i="1"/>
  <c r="T314" i="1" s="1"/>
  <c r="R291" i="1"/>
  <c r="V313" i="1" s="1"/>
  <c r="P291" i="1"/>
  <c r="T313" i="1" s="1"/>
  <c r="R290" i="1"/>
  <c r="V312" i="1" s="1"/>
  <c r="P290" i="1"/>
  <c r="T312" i="1" s="1"/>
  <c r="R289" i="1"/>
  <c r="V311" i="1" s="1"/>
  <c r="P289" i="1"/>
  <c r="T311" i="1" s="1"/>
  <c r="R288" i="1"/>
  <c r="V310" i="1" s="1"/>
  <c r="R283" i="1"/>
  <c r="U327" i="1" s="1"/>
  <c r="P283" i="1"/>
  <c r="S327" i="1" s="1"/>
  <c r="R282" i="1"/>
  <c r="U326" i="1" s="1"/>
  <c r="P282" i="1"/>
  <c r="S326" i="1" s="1"/>
  <c r="R281" i="1"/>
  <c r="U325" i="1" s="1"/>
  <c r="P281" i="1"/>
  <c r="S325" i="1" s="1"/>
  <c r="R280" i="1"/>
  <c r="U324" i="1" s="1"/>
  <c r="P280" i="1"/>
  <c r="S324" i="1" s="1"/>
  <c r="R279" i="1"/>
  <c r="U323" i="1" s="1"/>
  <c r="P279" i="1"/>
  <c r="S323" i="1" s="1"/>
  <c r="R278" i="1"/>
  <c r="U322" i="1" s="1"/>
  <c r="P278" i="1"/>
  <c r="S322" i="1" s="1"/>
  <c r="R277" i="1"/>
  <c r="U321" i="1" s="1"/>
  <c r="P277" i="1"/>
  <c r="S321" i="1" s="1"/>
  <c r="R276" i="1"/>
  <c r="U320" i="1" s="1"/>
  <c r="P276" i="1"/>
  <c r="S320" i="1" s="1"/>
  <c r="R275" i="1"/>
  <c r="U319" i="1" s="1"/>
  <c r="P275" i="1"/>
  <c r="S319" i="1" s="1"/>
  <c r="P274" i="1"/>
  <c r="S318" i="1" s="1"/>
  <c r="R273" i="1"/>
  <c r="U317" i="1" s="1"/>
  <c r="P273" i="1"/>
  <c r="S317" i="1" s="1"/>
  <c r="R272" i="1"/>
  <c r="U316" i="1" s="1"/>
  <c r="P272" i="1"/>
  <c r="S316" i="1" s="1"/>
  <c r="R271" i="1"/>
  <c r="U315" i="1" s="1"/>
  <c r="P271" i="1"/>
  <c r="S315" i="1" s="1"/>
  <c r="R270" i="1"/>
  <c r="U314" i="1" s="1"/>
  <c r="P270" i="1"/>
  <c r="S314" i="1" s="1"/>
  <c r="R269" i="1"/>
  <c r="U313" i="1" s="1"/>
  <c r="P269" i="1"/>
  <c r="S313" i="1" s="1"/>
  <c r="R268" i="1"/>
  <c r="U312" i="1" s="1"/>
  <c r="P268" i="1"/>
  <c r="S312" i="1" s="1"/>
  <c r="R267" i="1"/>
  <c r="U311" i="1" s="1"/>
  <c r="P267" i="1"/>
  <c r="S311" i="1" s="1"/>
  <c r="R266" i="1"/>
  <c r="U310" i="1" s="1"/>
  <c r="P266" i="1"/>
  <c r="S310" i="1" s="1"/>
  <c r="R287" i="1"/>
  <c r="V309" i="1" s="1"/>
  <c r="P287" i="1"/>
  <c r="T309" i="1" s="1"/>
  <c r="P265" i="1"/>
  <c r="S309" i="1" s="1"/>
  <c r="R265" i="1"/>
  <c r="U309" i="1" s="1"/>
  <c r="D294" i="1"/>
  <c r="P316" i="1" s="1"/>
  <c r="F272" i="1"/>
  <c r="Q316" i="1" s="1"/>
  <c r="D272" i="1"/>
  <c r="O316" i="1" s="1"/>
  <c r="F305" i="1"/>
  <c r="R327" i="1" s="1"/>
  <c r="D305" i="1"/>
  <c r="P327" i="1" s="1"/>
  <c r="F304" i="1"/>
  <c r="R326" i="1" s="1"/>
  <c r="D304" i="1"/>
  <c r="P326" i="1" s="1"/>
  <c r="F303" i="1"/>
  <c r="R325" i="1" s="1"/>
  <c r="D303" i="1"/>
  <c r="P325" i="1" s="1"/>
  <c r="F302" i="1"/>
  <c r="R324" i="1" s="1"/>
  <c r="D302" i="1"/>
  <c r="P324" i="1" s="1"/>
  <c r="F301" i="1"/>
  <c r="R323" i="1" s="1"/>
  <c r="D301" i="1"/>
  <c r="P323" i="1" s="1"/>
  <c r="F300" i="1"/>
  <c r="R322" i="1" s="1"/>
  <c r="D300" i="1"/>
  <c r="P322" i="1" s="1"/>
  <c r="F299" i="1"/>
  <c r="R321" i="1" s="1"/>
  <c r="D299" i="1"/>
  <c r="P321" i="1" s="1"/>
  <c r="F298" i="1"/>
  <c r="R320" i="1" s="1"/>
  <c r="D298" i="1"/>
  <c r="P320" i="1" s="1"/>
  <c r="F297" i="1"/>
  <c r="R319" i="1" s="1"/>
  <c r="D297" i="1"/>
  <c r="P319" i="1" s="1"/>
  <c r="F296" i="1"/>
  <c r="R318" i="1" s="1"/>
  <c r="D296" i="1"/>
  <c r="P318" i="1" s="1"/>
  <c r="F295" i="1"/>
  <c r="R317" i="1" s="1"/>
  <c r="D295" i="1"/>
  <c r="P317" i="1" s="1"/>
  <c r="F294" i="1"/>
  <c r="R316" i="1" s="1"/>
  <c r="F293" i="1"/>
  <c r="R315" i="1" s="1"/>
  <c r="D293" i="1"/>
  <c r="P315" i="1" s="1"/>
  <c r="F292" i="1"/>
  <c r="R314" i="1" s="1"/>
  <c r="D292" i="1"/>
  <c r="P314" i="1" s="1"/>
  <c r="F291" i="1"/>
  <c r="R313" i="1" s="1"/>
  <c r="D291" i="1"/>
  <c r="P313" i="1" s="1"/>
  <c r="F290" i="1"/>
  <c r="R312" i="1" s="1"/>
  <c r="D290" i="1"/>
  <c r="P312" i="1" s="1"/>
  <c r="F289" i="1"/>
  <c r="R311" i="1" s="1"/>
  <c r="D289" i="1"/>
  <c r="P311" i="1" s="1"/>
  <c r="F288" i="1"/>
  <c r="R310" i="1" s="1"/>
  <c r="D288" i="1"/>
  <c r="P310" i="1" s="1"/>
  <c r="F283" i="1"/>
  <c r="Q327" i="1" s="1"/>
  <c r="D283" i="1"/>
  <c r="O327" i="1" s="1"/>
  <c r="F282" i="1"/>
  <c r="Q326" i="1" s="1"/>
  <c r="D282" i="1"/>
  <c r="O326" i="1" s="1"/>
  <c r="F281" i="1"/>
  <c r="Q325" i="1" s="1"/>
  <c r="D281" i="1"/>
  <c r="O325" i="1" s="1"/>
  <c r="F280" i="1"/>
  <c r="Q324" i="1" s="1"/>
  <c r="D280" i="1"/>
  <c r="O324" i="1" s="1"/>
  <c r="F279" i="1"/>
  <c r="Q323" i="1" s="1"/>
  <c r="D279" i="1"/>
  <c r="O323" i="1" s="1"/>
  <c r="F278" i="1"/>
  <c r="Q322" i="1" s="1"/>
  <c r="D278" i="1"/>
  <c r="O322" i="1" s="1"/>
  <c r="F277" i="1"/>
  <c r="Q321" i="1" s="1"/>
  <c r="D277" i="1"/>
  <c r="O321" i="1" s="1"/>
  <c r="F276" i="1"/>
  <c r="Q320" i="1" s="1"/>
  <c r="D276" i="1"/>
  <c r="O320" i="1" s="1"/>
  <c r="F275" i="1"/>
  <c r="Q319" i="1" s="1"/>
  <c r="D275" i="1"/>
  <c r="O319" i="1" s="1"/>
  <c r="F274" i="1"/>
  <c r="Q318" i="1" s="1"/>
  <c r="D274" i="1"/>
  <c r="O318" i="1" s="1"/>
  <c r="F273" i="1"/>
  <c r="Q317" i="1" s="1"/>
  <c r="D273" i="1"/>
  <c r="O317" i="1" s="1"/>
  <c r="F271" i="1"/>
  <c r="Q315" i="1" s="1"/>
  <c r="D271" i="1"/>
  <c r="O315" i="1" s="1"/>
  <c r="F270" i="1"/>
  <c r="Q314" i="1" s="1"/>
  <c r="D270" i="1"/>
  <c r="O314" i="1" s="1"/>
  <c r="F269" i="1"/>
  <c r="Q313" i="1" s="1"/>
  <c r="D269" i="1"/>
  <c r="O313" i="1" s="1"/>
  <c r="F268" i="1"/>
  <c r="Q312" i="1" s="1"/>
  <c r="D268" i="1"/>
  <c r="O312" i="1" s="1"/>
  <c r="F267" i="1"/>
  <c r="Q311" i="1" s="1"/>
  <c r="D267" i="1"/>
  <c r="O311" i="1" s="1"/>
  <c r="F266" i="1"/>
  <c r="Q310" i="1" s="1"/>
  <c r="D266" i="1"/>
  <c r="O310" i="1" s="1"/>
  <c r="F287" i="1"/>
  <c r="R309" i="1" s="1"/>
  <c r="F265" i="1"/>
  <c r="Q309" i="1" s="1"/>
  <c r="D287" i="1"/>
  <c r="P309" i="1" s="1"/>
  <c r="D265" i="1"/>
  <c r="O309" i="1" s="1"/>
  <c r="R262" i="1" l="1"/>
  <c r="R238" i="1"/>
  <c r="R214" i="1"/>
  <c r="R190" i="1"/>
  <c r="R166" i="1"/>
  <c r="R142" i="1"/>
  <c r="R118" i="1"/>
  <c r="R94" i="1"/>
  <c r="R70" i="1"/>
  <c r="R46" i="1"/>
  <c r="R22" i="1"/>
  <c r="F142" i="1"/>
  <c r="F118" i="1"/>
  <c r="F94" i="1"/>
  <c r="F70" i="1"/>
  <c r="F46" i="1"/>
  <c r="F22" i="1"/>
  <c r="T243" i="1" l="1"/>
  <c r="S243" i="1" s="1"/>
  <c r="T219" i="1" l="1"/>
  <c r="S219" i="1" s="1"/>
  <c r="T195" i="1" l="1"/>
  <c r="S195" i="1" s="1"/>
  <c r="T147" i="1" l="1"/>
  <c r="S147" i="1" s="1"/>
  <c r="T123" i="1" l="1"/>
  <c r="S123" i="1" s="1"/>
  <c r="T99" i="1" l="1"/>
  <c r="S99" i="1" s="1"/>
  <c r="T75" i="1" l="1"/>
  <c r="S75" i="1" s="1"/>
  <c r="T51" i="1" l="1"/>
  <c r="S51" i="1" s="1"/>
  <c r="T27" i="1" l="1"/>
  <c r="S27" i="1" s="1"/>
  <c r="T3" i="1" l="1"/>
  <c r="S3" i="1" s="1"/>
  <c r="H123" i="1" l="1"/>
  <c r="G123" i="1" s="1"/>
  <c r="H99" i="1" l="1"/>
  <c r="G99" i="1" s="1"/>
  <c r="H75" i="1" l="1"/>
  <c r="G75" i="1" s="1"/>
  <c r="H51" i="1" l="1"/>
  <c r="G51" i="1" s="1"/>
  <c r="H3" i="1" l="1"/>
  <c r="G3" i="1" s="1"/>
  <c r="H27" i="1" l="1"/>
  <c r="G27" i="1" s="1"/>
  <c r="P22" i="1" l="1"/>
  <c r="O22" i="1"/>
  <c r="P262" i="1" l="1"/>
  <c r="O262" i="1"/>
  <c r="P238" i="1"/>
  <c r="O238" i="1"/>
  <c r="P214" i="1"/>
  <c r="O214" i="1"/>
  <c r="P190" i="1"/>
  <c r="O190" i="1"/>
  <c r="P166" i="1"/>
  <c r="O166" i="1"/>
  <c r="P142" i="1"/>
  <c r="O142" i="1"/>
  <c r="P118" i="1"/>
  <c r="O118" i="1"/>
  <c r="P94" i="1"/>
  <c r="O94" i="1"/>
  <c r="P70" i="1"/>
  <c r="O70" i="1"/>
  <c r="P46" i="1"/>
  <c r="O46" i="1"/>
  <c r="D142" i="1" l="1"/>
  <c r="C142" i="1"/>
  <c r="D118" i="1"/>
  <c r="C118" i="1"/>
  <c r="D94" i="1"/>
  <c r="C94" i="1"/>
  <c r="D70" i="1"/>
  <c r="C70" i="1"/>
  <c r="D46" i="1"/>
  <c r="C46" i="1"/>
  <c r="D22" i="1"/>
  <c r="C22" i="1"/>
</calcChain>
</file>

<file path=xl/sharedStrings.xml><?xml version="1.0" encoding="utf-8"?>
<sst xmlns="http://schemas.openxmlformats.org/spreadsheetml/2006/main" count="643" uniqueCount="56">
  <si>
    <t>Hígado</t>
  </si>
  <si>
    <t>Musc. Estr.</t>
  </si>
  <si>
    <t>TAB retrop.</t>
  </si>
  <si>
    <t>TAB mesent.</t>
  </si>
  <si>
    <t>TAB perigon.</t>
  </si>
  <si>
    <t>TAB sc</t>
  </si>
  <si>
    <t>TAB peric.</t>
  </si>
  <si>
    <t>TAM</t>
  </si>
  <si>
    <t>Piel</t>
  </si>
  <si>
    <t>Páncreas</t>
  </si>
  <si>
    <t>Estómago</t>
  </si>
  <si>
    <t>I. delgado</t>
  </si>
  <si>
    <t>I. grueso</t>
  </si>
  <si>
    <t>Cerebro</t>
  </si>
  <si>
    <t>Corazón</t>
  </si>
  <si>
    <t>Riñón</t>
  </si>
  <si>
    <t>Adrenales</t>
  </si>
  <si>
    <t>Hipófisis</t>
  </si>
  <si>
    <t>Pulmón</t>
  </si>
  <si>
    <t>Flujo total</t>
  </si>
  <si>
    <t>Flujo ayunas (ml/min en tej. tot)</t>
  </si>
  <si>
    <t>Flujo alim. (ml/min en tej. tot)</t>
  </si>
  <si>
    <t>Control</t>
  </si>
  <si>
    <t>Rata 9</t>
  </si>
  <si>
    <t>Alim.</t>
  </si>
  <si>
    <t>Ayunas</t>
  </si>
  <si>
    <t>DC (ml/min)</t>
  </si>
  <si>
    <t>Rata 10</t>
  </si>
  <si>
    <t>Rata 11</t>
  </si>
  <si>
    <t>Rata 12</t>
  </si>
  <si>
    <t>Rata 13</t>
  </si>
  <si>
    <t>Rata 14</t>
  </si>
  <si>
    <t>Cafetería</t>
  </si>
  <si>
    <t>Rata 1</t>
  </si>
  <si>
    <t>Rata 2</t>
  </si>
  <si>
    <t>Rata 3</t>
  </si>
  <si>
    <t>Rata 4</t>
  </si>
  <si>
    <t>Rata 5</t>
  </si>
  <si>
    <t>Rata 6</t>
  </si>
  <si>
    <t>Rata 7</t>
  </si>
  <si>
    <t>Rata 8</t>
  </si>
  <si>
    <t>Rata 15</t>
  </si>
  <si>
    <t>Rata 16</t>
  </si>
  <si>
    <t>Rata 17</t>
  </si>
  <si>
    <t>(Delp et al.)</t>
  </si>
  <si>
    <t>Flujo alim. (ml/min/g tej.)</t>
  </si>
  <si>
    <t>Flujo ayunas (ml/min/g tej.)</t>
  </si>
  <si>
    <t>Promedio</t>
  </si>
  <si>
    <t>Error</t>
  </si>
  <si>
    <t>Cafeteria</t>
  </si>
  <si>
    <t>Prom.</t>
  </si>
  <si>
    <t>Flujos</t>
  </si>
  <si>
    <t>Control (ml/min/g tej.)</t>
  </si>
  <si>
    <t>Control (ml/min en tej. tot)</t>
  </si>
  <si>
    <t>Kaf. (ml/min/g tej.)</t>
  </si>
  <si>
    <t>Kaf. (ml/min en tej. Tot)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</si>
</sst>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E+0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28F83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8" borderId="0" xfId="0" applyFill="1"/>
    <xf numFmtId="0" fontId="0" fillId="0" borderId="0" xfId="0" applyAlignment="1">
      <alignment horizontal="center"/>
    </xf>
    <xf numFmtId="0" fontId="0" fillId="9" borderId="0" xfId="0" applyFill="1"/>
    <xf numFmtId="164" fontId="0" fillId="10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8"/>
  <sheetViews>
    <sheetView tabSelected="1" topLeftCell="M285" workbookViewId="0">
      <selection activeCell="S288" sqref="S288"/>
    </sheetView>
  </sheetViews>
  <sheetFormatPr baseColWidth="10" defaultRowHeight="15" x14ac:dyDescent="0.25"/>
  <cols>
    <col min="3" max="3" width="25.28515625" customWidth="1"/>
    <col min="4" max="4" width="23.85546875" customWidth="1"/>
    <col min="5" max="5" width="29.140625" customWidth="1"/>
    <col min="6" max="6" width="27.42578125" customWidth="1"/>
    <col min="9" max="9" width="1.42578125" customWidth="1"/>
    <col min="10" max="10" width="1.140625" customWidth="1"/>
    <col min="11" max="11" width="1.7109375" customWidth="1"/>
    <col min="12" max="12" width="1.85546875" customWidth="1"/>
    <col min="15" max="15" width="25.42578125" customWidth="1"/>
    <col min="16" max="16" width="23.7109375" customWidth="1"/>
    <col min="17" max="17" width="29.140625" customWidth="1"/>
    <col min="18" max="18" width="27.42578125" customWidth="1"/>
    <col min="19" max="21" width="11.5703125" bestFit="1" customWidth="1"/>
    <col min="22" max="22" width="29" customWidth="1"/>
    <col min="23" max="23" width="27.28515625" customWidth="1"/>
  </cols>
  <sheetData>
    <row r="1" spans="1:20" x14ac:dyDescent="0.25">
      <c r="A1" s="3" t="s">
        <v>22</v>
      </c>
      <c r="B1" s="4" t="s">
        <v>23</v>
      </c>
      <c r="G1" t="s">
        <v>26</v>
      </c>
      <c r="H1" t="s">
        <v>44</v>
      </c>
      <c r="M1" s="2" t="s">
        <v>32</v>
      </c>
      <c r="N1" s="4" t="s">
        <v>33</v>
      </c>
      <c r="S1" t="s">
        <v>26</v>
      </c>
    </row>
    <row r="2" spans="1:20" x14ac:dyDescent="0.25">
      <c r="C2" s="5" t="s">
        <v>46</v>
      </c>
      <c r="D2" s="10" t="s">
        <v>45</v>
      </c>
      <c r="E2" s="5" t="s">
        <v>20</v>
      </c>
      <c r="F2" s="6" t="s">
        <v>21</v>
      </c>
      <c r="G2" s="5" t="s">
        <v>25</v>
      </c>
      <c r="H2" s="6" t="s">
        <v>24</v>
      </c>
      <c r="O2" s="5" t="s">
        <v>46</v>
      </c>
      <c r="P2" s="10" t="s">
        <v>45</v>
      </c>
      <c r="Q2" s="5" t="s">
        <v>20</v>
      </c>
      <c r="R2" s="6" t="s">
        <v>21</v>
      </c>
      <c r="S2" s="5" t="s">
        <v>25</v>
      </c>
      <c r="T2" s="6" t="s">
        <v>24</v>
      </c>
    </row>
    <row r="3" spans="1:20" x14ac:dyDescent="0.25">
      <c r="B3" t="s">
        <v>0</v>
      </c>
      <c r="C3" s="7">
        <v>0.21394370096116994</v>
      </c>
      <c r="D3" s="7">
        <v>0.30178268373257883</v>
      </c>
      <c r="E3" s="7">
        <v>1.7819370853055845</v>
      </c>
      <c r="F3" s="7">
        <v>2.5135479728086492</v>
      </c>
      <c r="G3">
        <f>H3*0.85</f>
        <v>70.938449999999989</v>
      </c>
      <c r="H3">
        <f>281*0.297</f>
        <v>83.456999999999994</v>
      </c>
      <c r="N3" t="s">
        <v>0</v>
      </c>
      <c r="O3" s="7">
        <v>0.24684722825736977</v>
      </c>
      <c r="P3" s="7" t="e">
        <v>#VALUE!</v>
      </c>
      <c r="Q3" s="7">
        <v>2.3741766413793823</v>
      </c>
      <c r="R3" t="e">
        <v>#VALUE!</v>
      </c>
      <c r="S3">
        <f>T3*0.85</f>
        <v>90.285300000000007</v>
      </c>
      <c r="T3">
        <f>281*0.378</f>
        <v>106.218</v>
      </c>
    </row>
    <row r="4" spans="1:20" x14ac:dyDescent="0.25">
      <c r="B4" t="s">
        <v>1</v>
      </c>
      <c r="C4" s="7">
        <v>0.27745901077538637</v>
      </c>
      <c r="D4" s="7">
        <v>0.22558007647109607</v>
      </c>
      <c r="E4" s="7">
        <v>34.610237004121693</v>
      </c>
      <c r="F4" s="7">
        <v>28.138858739004522</v>
      </c>
      <c r="N4" t="s">
        <v>1</v>
      </c>
      <c r="O4" s="7">
        <v>0.29824635534793126</v>
      </c>
      <c r="P4" s="7" t="e">
        <v>#VALUE!</v>
      </c>
      <c r="Q4" s="7">
        <v>47.349591375037562</v>
      </c>
      <c r="R4" t="e">
        <v>#VALUE!</v>
      </c>
    </row>
    <row r="5" spans="1:20" x14ac:dyDescent="0.25">
      <c r="B5" t="s">
        <v>2</v>
      </c>
      <c r="C5" s="7">
        <v>1.7764126295837034E-2</v>
      </c>
      <c r="D5" s="7">
        <v>8.7193676717650201E-2</v>
      </c>
      <c r="E5" s="7">
        <v>3.060758960772721E-2</v>
      </c>
      <c r="F5" s="7">
        <v>0.1502347049845113</v>
      </c>
      <c r="N5" t="s">
        <v>2</v>
      </c>
      <c r="O5" s="7">
        <v>0.15235167498829558</v>
      </c>
      <c r="P5" s="7" t="e">
        <v>#VALUE!</v>
      </c>
      <c r="Q5" s="7">
        <v>0.55562655868231392</v>
      </c>
      <c r="R5" t="e">
        <v>#VALUE!</v>
      </c>
    </row>
    <row r="6" spans="1:20" x14ac:dyDescent="0.25">
      <c r="B6" t="s">
        <v>3</v>
      </c>
      <c r="C6" s="7">
        <v>0.16290983805608106</v>
      </c>
      <c r="D6" s="7">
        <v>0.20015274955674339</v>
      </c>
      <c r="E6" s="7">
        <v>0.33477971720524657</v>
      </c>
      <c r="F6" s="7">
        <v>0.4113139003391077</v>
      </c>
      <c r="N6" t="s">
        <v>3</v>
      </c>
      <c r="O6" s="7">
        <v>0.33384600153208654</v>
      </c>
      <c r="P6" s="7" t="e">
        <v>#VALUE!</v>
      </c>
      <c r="Q6" s="7">
        <v>1.2602686557836267</v>
      </c>
      <c r="R6" t="e">
        <v>#VALUE!</v>
      </c>
    </row>
    <row r="7" spans="1:20" x14ac:dyDescent="0.25">
      <c r="B7" t="s">
        <v>4</v>
      </c>
      <c r="C7" s="7">
        <v>1.6779765847258203E-2</v>
      </c>
      <c r="D7" s="7">
        <v>4.6097920838601966E-2</v>
      </c>
      <c r="E7" s="7">
        <v>2.2199630215922601E-2</v>
      </c>
      <c r="F7" s="7">
        <v>6.0987549269470399E-2</v>
      </c>
      <c r="N7" t="s">
        <v>4</v>
      </c>
      <c r="O7" s="7">
        <v>0.13907797189553067</v>
      </c>
      <c r="P7" s="7" t="e">
        <v>#VALUE!</v>
      </c>
      <c r="Q7" s="7">
        <v>0.63377831792793338</v>
      </c>
      <c r="R7" t="e">
        <v>#VALUE!</v>
      </c>
    </row>
    <row r="8" spans="1:20" x14ac:dyDescent="0.25">
      <c r="B8" t="s">
        <v>5</v>
      </c>
      <c r="C8" s="7">
        <v>5.3642227593106877E-2</v>
      </c>
      <c r="D8" s="7">
        <v>0.18616894849026919</v>
      </c>
      <c r="E8" s="7">
        <v>0.31960039199973078</v>
      </c>
      <c r="F8" s="7">
        <v>1.1091945951050239</v>
      </c>
      <c r="N8" t="s">
        <v>5</v>
      </c>
      <c r="O8" s="7">
        <v>0.20958242914604872</v>
      </c>
      <c r="P8" s="7" t="e">
        <v>#VALUE!</v>
      </c>
      <c r="Q8" s="7">
        <v>1.9092959295205036</v>
      </c>
      <c r="R8" t="e">
        <v>#VALUE!</v>
      </c>
    </row>
    <row r="9" spans="1:20" x14ac:dyDescent="0.25">
      <c r="B9" t="s">
        <v>6</v>
      </c>
      <c r="C9" s="7">
        <v>0.31468681600496162</v>
      </c>
      <c r="D9" s="7">
        <v>0.76749487528508531</v>
      </c>
      <c r="E9" s="7">
        <v>6.2622676384987364E-2</v>
      </c>
      <c r="F9" s="7">
        <v>0.15273148018173199</v>
      </c>
      <c r="N9" t="s">
        <v>6</v>
      </c>
      <c r="O9" s="7">
        <v>0.65359795659278941</v>
      </c>
      <c r="P9" s="7" t="e">
        <v>#VALUE!</v>
      </c>
      <c r="Q9" s="7">
        <v>0.18954340741190892</v>
      </c>
      <c r="R9" t="e">
        <v>#VALUE!</v>
      </c>
    </row>
    <row r="10" spans="1:20" x14ac:dyDescent="0.25">
      <c r="B10" t="s">
        <v>7</v>
      </c>
      <c r="C10" s="7">
        <v>0.14020439958793421</v>
      </c>
      <c r="D10" s="7">
        <v>0.37722835466572352</v>
      </c>
      <c r="E10" s="7">
        <v>3.9257231884621581E-2</v>
      </c>
      <c r="F10" s="7">
        <v>0.1056239393064026</v>
      </c>
      <c r="N10" t="s">
        <v>7</v>
      </c>
      <c r="O10" s="7">
        <v>0.26208471148313334</v>
      </c>
      <c r="P10" s="7" t="e">
        <v>#VALUE!</v>
      </c>
      <c r="Q10" s="7">
        <v>7.0762872100446003E-2</v>
      </c>
      <c r="R10" t="e">
        <v>#VALUE!</v>
      </c>
    </row>
    <row r="11" spans="1:20" x14ac:dyDescent="0.25">
      <c r="B11" t="s">
        <v>8</v>
      </c>
      <c r="C11" s="7">
        <v>0.18426304570778818</v>
      </c>
      <c r="D11" s="7">
        <v>0.45768117419411636</v>
      </c>
      <c r="E11" s="7">
        <v>10.09521948519259</v>
      </c>
      <c r="F11" s="7">
        <v>25.074978490573052</v>
      </c>
      <c r="N11" t="s">
        <v>8</v>
      </c>
      <c r="O11" s="7">
        <v>0.29411908046675522</v>
      </c>
      <c r="P11" s="7" t="e">
        <v>#VALUE!</v>
      </c>
      <c r="Q11" s="7">
        <v>16.326550156709583</v>
      </c>
      <c r="R11" t="e">
        <v>#VALUE!</v>
      </c>
    </row>
    <row r="12" spans="1:20" x14ac:dyDescent="0.25">
      <c r="B12" t="s">
        <v>9</v>
      </c>
      <c r="C12" s="7">
        <v>2.3756391018045222</v>
      </c>
      <c r="D12" s="7">
        <v>2.58182671809542</v>
      </c>
      <c r="E12" s="7">
        <v>0.93125052790737273</v>
      </c>
      <c r="F12" s="7">
        <v>1.0120760734934047</v>
      </c>
      <c r="N12" t="s">
        <v>9</v>
      </c>
      <c r="O12" s="7">
        <v>4.3725799272262691</v>
      </c>
      <c r="P12" s="7" t="e">
        <v>#VALUE!</v>
      </c>
      <c r="Q12" s="7">
        <v>1.9851512869607262</v>
      </c>
      <c r="R12" t="e">
        <v>#VALUE!</v>
      </c>
    </row>
    <row r="13" spans="1:20" x14ac:dyDescent="0.25">
      <c r="B13" t="s">
        <v>10</v>
      </c>
      <c r="C13" s="7">
        <v>0.91648255462860062</v>
      </c>
      <c r="D13" s="7">
        <v>0.52181065087906708</v>
      </c>
      <c r="E13" s="7">
        <v>1.0044648798729463</v>
      </c>
      <c r="F13" s="7">
        <v>0.57190447336345762</v>
      </c>
      <c r="N13" t="s">
        <v>10</v>
      </c>
      <c r="O13" s="7">
        <v>1.3772264180782319</v>
      </c>
      <c r="P13" s="7" t="e">
        <v>#VALUE!</v>
      </c>
      <c r="Q13" s="7">
        <v>1.7050063055808511</v>
      </c>
      <c r="R13" t="e">
        <v>#VALUE!</v>
      </c>
    </row>
    <row r="14" spans="1:20" x14ac:dyDescent="0.25">
      <c r="B14" t="s">
        <v>11</v>
      </c>
      <c r="C14" s="7">
        <v>2.0776342047073122</v>
      </c>
      <c r="D14" s="7">
        <v>1.8590871081645026</v>
      </c>
      <c r="E14" s="7">
        <v>6.3367843243573017</v>
      </c>
      <c r="F14" s="7">
        <v>5.6702156799017329</v>
      </c>
      <c r="N14" t="s">
        <v>11</v>
      </c>
      <c r="O14" s="7">
        <v>1.1782918717464457</v>
      </c>
      <c r="P14" s="7" t="e">
        <v>#VALUE!</v>
      </c>
      <c r="Q14" s="7">
        <v>3.4358990980126354</v>
      </c>
      <c r="R14" t="e">
        <v>#VALUE!</v>
      </c>
    </row>
    <row r="15" spans="1:20" x14ac:dyDescent="0.25">
      <c r="B15" t="s">
        <v>12</v>
      </c>
      <c r="C15" s="7">
        <v>1.1540248268435496</v>
      </c>
      <c r="D15" s="7">
        <v>1.0765024618209604</v>
      </c>
      <c r="E15" s="7">
        <v>1.5983243851783162</v>
      </c>
      <c r="F15" s="7">
        <v>1.4909559096220302</v>
      </c>
      <c r="N15" t="s">
        <v>12</v>
      </c>
      <c r="O15" s="7">
        <v>0.65090455842001693</v>
      </c>
      <c r="P15" s="7" t="e">
        <v>#VALUE!</v>
      </c>
      <c r="Q15" s="7">
        <v>0.9197281410474839</v>
      </c>
      <c r="R15" t="e">
        <v>#VALUE!</v>
      </c>
    </row>
    <row r="16" spans="1:20" x14ac:dyDescent="0.25">
      <c r="B16" t="s">
        <v>13</v>
      </c>
      <c r="C16" s="7">
        <v>0.47338636942041595</v>
      </c>
      <c r="D16" s="7">
        <v>0.57246702993417864</v>
      </c>
      <c r="E16" s="7">
        <v>0.86487689693109993</v>
      </c>
      <c r="F16" s="7">
        <v>1.0458972636897443</v>
      </c>
      <c r="N16" t="s">
        <v>13</v>
      </c>
      <c r="O16" s="7">
        <v>0.22442720053919721</v>
      </c>
      <c r="P16" s="7" t="e">
        <v>#VALUE!</v>
      </c>
      <c r="Q16" s="7">
        <v>0.43134907943633705</v>
      </c>
      <c r="R16" t="e">
        <v>#VALUE!</v>
      </c>
    </row>
    <row r="17" spans="2:20" x14ac:dyDescent="0.25">
      <c r="B17" t="s">
        <v>14</v>
      </c>
      <c r="C17" s="7">
        <v>0.35160104504544765</v>
      </c>
      <c r="D17" s="7">
        <v>0.10157374526833096</v>
      </c>
      <c r="E17" s="7">
        <v>0.27389721409040374</v>
      </c>
      <c r="F17" s="7">
        <v>7.9125947564029825E-2</v>
      </c>
      <c r="N17" t="s">
        <v>14</v>
      </c>
      <c r="O17" s="7">
        <v>0.22343034272523646</v>
      </c>
      <c r="P17" s="7" t="e">
        <v>#VALUE!</v>
      </c>
      <c r="Q17" s="7">
        <v>0.22745208889429072</v>
      </c>
      <c r="R17" t="e">
        <v>#VALUE!</v>
      </c>
    </row>
    <row r="18" spans="2:20" x14ac:dyDescent="0.25">
      <c r="B18" t="s">
        <v>15</v>
      </c>
      <c r="C18" s="7">
        <v>5.8735055249558146</v>
      </c>
      <c r="D18" s="7">
        <v>7.7300892349533523</v>
      </c>
      <c r="E18" s="7">
        <v>11.089178431116578</v>
      </c>
      <c r="F18" s="7">
        <v>14.594408475591928</v>
      </c>
      <c r="N18" t="s">
        <v>15</v>
      </c>
      <c r="O18" s="7">
        <v>4.5839081936766437</v>
      </c>
      <c r="P18" s="7" t="e">
        <v>#VALUE!</v>
      </c>
      <c r="Q18" s="7">
        <v>9.8003957180806633</v>
      </c>
      <c r="R18" t="e">
        <v>#VALUE!</v>
      </c>
    </row>
    <row r="19" spans="2:20" x14ac:dyDescent="0.25">
      <c r="B19" t="s">
        <v>16</v>
      </c>
      <c r="C19" s="7">
        <v>3.3976037964541961</v>
      </c>
      <c r="D19" s="7">
        <v>4.6270144598446832</v>
      </c>
      <c r="E19" s="7">
        <v>0.23443466195533955</v>
      </c>
      <c r="F19" s="7">
        <v>0.31926399772928316</v>
      </c>
      <c r="N19" t="s">
        <v>16</v>
      </c>
      <c r="O19" s="7">
        <v>6.4722139116261586</v>
      </c>
      <c r="P19" s="7" t="e">
        <v>#VALUE!</v>
      </c>
      <c r="Q19" s="7">
        <v>0.26536077037667249</v>
      </c>
      <c r="R19" t="e">
        <v>#VALUE!</v>
      </c>
    </row>
    <row r="20" spans="2:20" x14ac:dyDescent="0.25">
      <c r="B20" t="s">
        <v>17</v>
      </c>
      <c r="C20" s="7">
        <v>1.9358766470300544</v>
      </c>
      <c r="D20" s="7">
        <v>4.0088727586427071</v>
      </c>
      <c r="E20" s="7">
        <v>1.355113652921038E-2</v>
      </c>
      <c r="F20" s="7">
        <v>2.8062109310498951E-2</v>
      </c>
      <c r="N20" t="s">
        <v>17</v>
      </c>
      <c r="O20" s="7">
        <v>32.643586832050978</v>
      </c>
      <c r="P20" s="7" t="e">
        <v>#VALUE!</v>
      </c>
      <c r="Q20" s="7">
        <v>0.19586152099230589</v>
      </c>
      <c r="R20" t="e">
        <v>#VALUE!</v>
      </c>
    </row>
    <row r="21" spans="2:20" x14ac:dyDescent="0.25">
      <c r="B21" t="s">
        <v>18</v>
      </c>
      <c r="C21" s="7">
        <v>1.2430198945713042</v>
      </c>
      <c r="D21" s="7">
        <v>0.89022907693031672</v>
      </c>
      <c r="E21" s="7">
        <v>1.2952267301432991</v>
      </c>
      <c r="F21" s="7">
        <v>0.92761869816139009</v>
      </c>
      <c r="N21" t="s">
        <v>18</v>
      </c>
      <c r="O21" s="7">
        <v>0.49130262939849312</v>
      </c>
      <c r="P21" s="7" t="e">
        <v>#VALUE!</v>
      </c>
      <c r="Q21" s="7">
        <v>0.64950207606480792</v>
      </c>
      <c r="R21" t="e">
        <v>#VALUE!</v>
      </c>
    </row>
    <row r="22" spans="2:20" x14ac:dyDescent="0.25">
      <c r="B22" s="1" t="s">
        <v>19</v>
      </c>
      <c r="C22" s="7">
        <f>SUM(C3:C21)</f>
        <v>21.18042689629074</v>
      </c>
      <c r="D22" s="7">
        <f>SUM(D3:D21)</f>
        <v>26.618853704485385</v>
      </c>
      <c r="E22" s="7">
        <f>SUM(E3:E21)</f>
        <v>70.93844999999996</v>
      </c>
      <c r="F22" s="7">
        <f>SUM(F3:F21)</f>
        <v>83.456999999999979</v>
      </c>
      <c r="N22" s="1" t="s">
        <v>19</v>
      </c>
      <c r="O22" s="7">
        <f t="shared" ref="O22:P22" si="0">SUM(O3:O21)</f>
        <v>54.80762529519761</v>
      </c>
      <c r="P22" s="7" t="e">
        <f t="shared" si="0"/>
        <v>#VALUE!</v>
      </c>
      <c r="Q22" s="7">
        <f>SUM(Q3:Q21)</f>
        <v>90.285300000000049</v>
      </c>
      <c r="R22" s="7" t="e">
        <f>SUM(R3:R21)</f>
        <v>#VALUE!</v>
      </c>
    </row>
    <row r="25" spans="2:20" x14ac:dyDescent="0.25">
      <c r="B25" s="4" t="s">
        <v>27</v>
      </c>
      <c r="G25" t="s">
        <v>26</v>
      </c>
      <c r="N25" s="4" t="s">
        <v>34</v>
      </c>
      <c r="S25" t="s">
        <v>26</v>
      </c>
    </row>
    <row r="26" spans="2:20" x14ac:dyDescent="0.25">
      <c r="C26" s="5" t="s">
        <v>46</v>
      </c>
      <c r="D26" s="10" t="s">
        <v>45</v>
      </c>
      <c r="E26" s="5" t="s">
        <v>20</v>
      </c>
      <c r="F26" s="6" t="s">
        <v>21</v>
      </c>
      <c r="G26" s="5" t="s">
        <v>25</v>
      </c>
      <c r="H26" s="6" t="s">
        <v>24</v>
      </c>
      <c r="O26" s="5" t="s">
        <v>46</v>
      </c>
      <c r="P26" s="10" t="s">
        <v>45</v>
      </c>
      <c r="Q26" s="5" t="s">
        <v>20</v>
      </c>
      <c r="R26" s="6" t="s">
        <v>21</v>
      </c>
      <c r="S26" s="5" t="s">
        <v>25</v>
      </c>
      <c r="T26" s="6" t="s">
        <v>24</v>
      </c>
    </row>
    <row r="27" spans="2:20" x14ac:dyDescent="0.25">
      <c r="B27" t="s">
        <v>0</v>
      </c>
      <c r="C27" s="7">
        <v>0.43956813754560914</v>
      </c>
      <c r="D27" s="7">
        <v>0.48069289514170099</v>
      </c>
      <c r="E27" s="7">
        <v>4.3737029685788107</v>
      </c>
      <c r="F27" s="7">
        <v>4.7828943066599248</v>
      </c>
      <c r="G27">
        <f>H27*0.85</f>
        <v>86.463699999999989</v>
      </c>
      <c r="H27">
        <f>281*0.362</f>
        <v>101.72199999999999</v>
      </c>
      <c r="N27" t="s">
        <v>0</v>
      </c>
      <c r="O27" s="7">
        <v>7.7719205103690223E-2</v>
      </c>
      <c r="P27" s="7">
        <v>0.47824894746513336</v>
      </c>
      <c r="Q27" s="7">
        <v>0.82716549991857513</v>
      </c>
      <c r="R27" s="7">
        <v>5.0900035478714143</v>
      </c>
      <c r="S27">
        <f>T27*0.85</f>
        <v>85.747149999999991</v>
      </c>
      <c r="T27">
        <f>281*0.359</f>
        <v>100.87899999999999</v>
      </c>
    </row>
    <row r="28" spans="2:20" x14ac:dyDescent="0.25">
      <c r="B28" t="s">
        <v>1</v>
      </c>
      <c r="C28" s="7">
        <v>0.28918135468982498</v>
      </c>
      <c r="D28" s="7">
        <v>0.22202986629285137</v>
      </c>
      <c r="E28" s="7">
        <v>43.967133167040984</v>
      </c>
      <c r="F28" s="7">
        <v>33.757420871165124</v>
      </c>
      <c r="N28" t="s">
        <v>1</v>
      </c>
      <c r="O28" s="7">
        <v>0.26472553091576428</v>
      </c>
      <c r="P28" s="7">
        <v>0.40934210687073308</v>
      </c>
      <c r="Q28" s="7">
        <v>39.91531555147894</v>
      </c>
      <c r="R28" s="7">
        <v>61.720602873969135</v>
      </c>
    </row>
    <row r="29" spans="2:20" x14ac:dyDescent="0.25">
      <c r="B29" t="s">
        <v>2</v>
      </c>
      <c r="C29" s="7">
        <v>0.49763968375520801</v>
      </c>
      <c r="D29" s="7">
        <v>0.12264938885717468</v>
      </c>
      <c r="E29" s="7">
        <v>1.1883635648074367</v>
      </c>
      <c r="F29" s="7">
        <v>0.29288674059093311</v>
      </c>
      <c r="N29" t="s">
        <v>2</v>
      </c>
      <c r="O29" s="7">
        <v>5.1903521954267395E-2</v>
      </c>
      <c r="P29" s="7">
        <v>6.8471526076264083E-2</v>
      </c>
      <c r="Q29" s="7">
        <v>0.26294324222031862</v>
      </c>
      <c r="R29" s="7">
        <v>0.34687675110235383</v>
      </c>
    </row>
    <row r="30" spans="2:20" x14ac:dyDescent="0.25">
      <c r="B30" t="s">
        <v>3</v>
      </c>
      <c r="C30" s="7">
        <v>0.43069489186083393</v>
      </c>
      <c r="D30" s="7">
        <v>0.29401295198312144</v>
      </c>
      <c r="E30" s="7">
        <v>0.98456852279386642</v>
      </c>
      <c r="F30" s="7">
        <v>0.67211360823341559</v>
      </c>
      <c r="N30" t="s">
        <v>3</v>
      </c>
      <c r="O30" s="7">
        <v>0.133205722773866</v>
      </c>
      <c r="P30" s="7">
        <v>0.41326574969778612</v>
      </c>
      <c r="Q30" s="7">
        <v>0.58810326604661833</v>
      </c>
      <c r="R30" s="7">
        <v>1.8245682849157256</v>
      </c>
    </row>
    <row r="31" spans="2:20" x14ac:dyDescent="0.25">
      <c r="B31" t="s">
        <v>4</v>
      </c>
      <c r="C31" s="7">
        <v>1.1688053796854374</v>
      </c>
      <c r="D31" s="7">
        <v>0.40609358661787748</v>
      </c>
      <c r="E31" s="7">
        <v>3.2656422308411122</v>
      </c>
      <c r="F31" s="7">
        <v>1.1346254810103498</v>
      </c>
      <c r="N31" t="s">
        <v>4</v>
      </c>
      <c r="O31" s="7">
        <v>6.1973768871253679E-2</v>
      </c>
      <c r="P31" s="7">
        <v>3.949561367137535E-2</v>
      </c>
      <c r="Q31" s="7">
        <v>0.39309961595036208</v>
      </c>
      <c r="R31" s="7">
        <v>0.25052067751753382</v>
      </c>
    </row>
    <row r="32" spans="2:20" x14ac:dyDescent="0.25">
      <c r="B32" t="s">
        <v>5</v>
      </c>
      <c r="C32" s="7">
        <v>0.37482543253408196</v>
      </c>
      <c r="D32" s="7">
        <v>0.27631532074165371</v>
      </c>
      <c r="E32" s="7">
        <v>2.2332099270380605</v>
      </c>
      <c r="F32" s="7">
        <v>1.6462866809787728</v>
      </c>
      <c r="N32" t="s">
        <v>5</v>
      </c>
      <c r="O32" s="7">
        <v>5.1082436423234685E-2</v>
      </c>
      <c r="P32" s="7">
        <v>3.7912072271976155E-2</v>
      </c>
      <c r="Q32" s="7">
        <v>0.46536099581566798</v>
      </c>
      <c r="R32" s="7">
        <v>0.34537897839770276</v>
      </c>
    </row>
    <row r="33" spans="2:18" x14ac:dyDescent="0.25">
      <c r="B33" t="s">
        <v>6</v>
      </c>
      <c r="C33" s="7">
        <v>0.99212686951379525</v>
      </c>
      <c r="D33" s="7">
        <v>1.6079665247899795</v>
      </c>
      <c r="E33" s="7">
        <v>0.26192149355164196</v>
      </c>
      <c r="F33" s="7">
        <v>0.42450316254455461</v>
      </c>
      <c r="N33" t="s">
        <v>6</v>
      </c>
      <c r="O33" s="7">
        <v>0.93962509537274308</v>
      </c>
      <c r="P33" s="7">
        <v>2.5712264868163559</v>
      </c>
      <c r="Q33" s="7">
        <v>0.28940452937480488</v>
      </c>
      <c r="R33" s="7">
        <v>0.79193775793943766</v>
      </c>
    </row>
    <row r="34" spans="2:18" x14ac:dyDescent="0.25">
      <c r="B34" t="s">
        <v>7</v>
      </c>
      <c r="C34" s="7">
        <v>0.97761318404682429</v>
      </c>
      <c r="D34" s="7">
        <v>0.39131928700641094</v>
      </c>
      <c r="E34" s="7">
        <v>0.33141086939187347</v>
      </c>
      <c r="F34" s="7">
        <v>0.13265723829517331</v>
      </c>
      <c r="N34" t="s">
        <v>7</v>
      </c>
      <c r="O34" s="7">
        <v>0.91920741170916309</v>
      </c>
      <c r="P34" s="7">
        <v>0.91921393482954172</v>
      </c>
      <c r="Q34" s="7">
        <v>0.27851984574787642</v>
      </c>
      <c r="R34" s="7">
        <v>0.27852182225335115</v>
      </c>
    </row>
    <row r="35" spans="2:18" x14ac:dyDescent="0.25">
      <c r="B35" t="s">
        <v>8</v>
      </c>
      <c r="C35" s="7">
        <v>0.38124827242660964</v>
      </c>
      <c r="D35" s="7">
        <v>0.92313831119523548</v>
      </c>
      <c r="E35" s="7">
        <v>20.887449101436662</v>
      </c>
      <c r="F35" s="7">
        <v>50.575978655453369</v>
      </c>
      <c r="N35" t="s">
        <v>8</v>
      </c>
      <c r="O35" s="7">
        <v>0.47863218263060725</v>
      </c>
      <c r="P35" s="7">
        <v>7.8258304014171706E-2</v>
      </c>
      <c r="Q35" s="7">
        <v>26.568872457825009</v>
      </c>
      <c r="R35" s="7">
        <v>4.3441184558266714</v>
      </c>
    </row>
    <row r="36" spans="2:18" x14ac:dyDescent="0.25">
      <c r="B36" t="s">
        <v>9</v>
      </c>
      <c r="C36" s="7">
        <v>0.88366112201261826</v>
      </c>
      <c r="D36" s="7">
        <v>0.45528609978789708</v>
      </c>
      <c r="E36" s="7">
        <v>0.4356449331522208</v>
      </c>
      <c r="F36" s="7">
        <v>0.22445604719543324</v>
      </c>
      <c r="N36" t="s">
        <v>9</v>
      </c>
      <c r="O36" s="7">
        <v>0.36096863175091798</v>
      </c>
      <c r="P36" s="7">
        <v>0.81051772260432919</v>
      </c>
      <c r="Q36" s="7">
        <v>0.19528402977724663</v>
      </c>
      <c r="R36" s="7">
        <v>0.43849008792894212</v>
      </c>
    </row>
    <row r="37" spans="2:18" x14ac:dyDescent="0.25">
      <c r="B37" t="s">
        <v>10</v>
      </c>
      <c r="C37" s="7">
        <v>0.49451913489082638</v>
      </c>
      <c r="D37" s="7">
        <v>0.23008910822948139</v>
      </c>
      <c r="E37" s="7">
        <v>0.66661179383283398</v>
      </c>
      <c r="F37" s="7">
        <v>0.31016011789334091</v>
      </c>
      <c r="N37" t="s">
        <v>10</v>
      </c>
      <c r="O37" s="7">
        <v>0.25144422762849838</v>
      </c>
      <c r="P37" s="7">
        <v>0.62332612203367543</v>
      </c>
      <c r="Q37" s="7">
        <v>0.36786290502049318</v>
      </c>
      <c r="R37" s="7">
        <v>0.91192611653526723</v>
      </c>
    </row>
    <row r="38" spans="2:18" x14ac:dyDescent="0.25">
      <c r="B38" t="s">
        <v>11</v>
      </c>
      <c r="C38" s="7">
        <v>0.48907074590170885</v>
      </c>
      <c r="D38" s="7">
        <v>0.30565868823681686</v>
      </c>
      <c r="E38" s="7">
        <v>1.5973050561149811</v>
      </c>
      <c r="F38" s="7">
        <v>0.99828127578144388</v>
      </c>
      <c r="N38" t="s">
        <v>11</v>
      </c>
      <c r="O38" s="7">
        <v>0.90443156467242236</v>
      </c>
      <c r="P38" s="7">
        <v>2.5080823072115592</v>
      </c>
      <c r="Q38" s="7">
        <v>2.2348503963055557</v>
      </c>
      <c r="R38" s="7">
        <v>6.1974713811197635</v>
      </c>
    </row>
    <row r="39" spans="2:18" x14ac:dyDescent="0.25">
      <c r="B39" t="s">
        <v>12</v>
      </c>
      <c r="C39" s="7">
        <v>0.64633155004740239</v>
      </c>
      <c r="D39" s="7">
        <v>0.52716079008800898</v>
      </c>
      <c r="E39" s="7">
        <v>1.0108625442741375</v>
      </c>
      <c r="F39" s="7">
        <v>0.82447947569764612</v>
      </c>
      <c r="N39" t="s">
        <v>12</v>
      </c>
      <c r="O39" s="7">
        <v>1.8489907337565779</v>
      </c>
      <c r="P39" s="7">
        <v>4.2000729930345333</v>
      </c>
      <c r="Q39" s="7">
        <v>1.8378967893540383</v>
      </c>
      <c r="R39" s="7">
        <v>4.1748725550763259</v>
      </c>
    </row>
    <row r="40" spans="2:18" x14ac:dyDescent="0.25">
      <c r="B40" t="s">
        <v>13</v>
      </c>
      <c r="C40" s="7">
        <v>0.40845549131421777</v>
      </c>
      <c r="D40" s="7">
        <v>1.2459467822917694</v>
      </c>
      <c r="E40" s="7">
        <v>0.91289802308727663</v>
      </c>
      <c r="F40" s="7">
        <v>2.7846910584221045</v>
      </c>
      <c r="N40" t="s">
        <v>13</v>
      </c>
      <c r="O40" s="7">
        <v>0.76603251142538298</v>
      </c>
      <c r="P40" s="7">
        <v>1.9308982056373776</v>
      </c>
      <c r="Q40" s="7">
        <v>1.5596421932620794</v>
      </c>
      <c r="R40" s="7">
        <v>3.9313087466777001</v>
      </c>
    </row>
    <row r="41" spans="2:18" x14ac:dyDescent="0.25">
      <c r="B41" t="s">
        <v>14</v>
      </c>
      <c r="C41" s="7">
        <v>0.43970558776696034</v>
      </c>
      <c r="D41" s="7">
        <v>0.75571239417309843</v>
      </c>
      <c r="E41" s="7">
        <v>0.44366293805686291</v>
      </c>
      <c r="F41" s="7">
        <v>0.76251380572065619</v>
      </c>
      <c r="N41" t="s">
        <v>14</v>
      </c>
      <c r="O41" s="7">
        <v>0.14186862556106436</v>
      </c>
      <c r="P41" s="7">
        <v>0.82246289849993881</v>
      </c>
      <c r="Q41" s="7">
        <v>0.14598281570233521</v>
      </c>
      <c r="R41" s="7">
        <v>0.84631432255643702</v>
      </c>
    </row>
    <row r="42" spans="2:18" x14ac:dyDescent="0.25">
      <c r="B42" t="s">
        <v>15</v>
      </c>
      <c r="C42" s="7">
        <v>0.94137575747614322</v>
      </c>
      <c r="D42" s="7">
        <v>0.61806476150776479</v>
      </c>
      <c r="E42" s="7">
        <v>2.3214326179361695</v>
      </c>
      <c r="F42" s="7">
        <v>1.5241477018781482</v>
      </c>
      <c r="N42" t="s">
        <v>15</v>
      </c>
      <c r="O42" s="7">
        <v>3.2677352046405326</v>
      </c>
      <c r="P42" s="7">
        <v>2.2260055981900106</v>
      </c>
      <c r="Q42" s="7">
        <v>7.9798093697321812</v>
      </c>
      <c r="R42" s="7">
        <v>5.4359056707800066</v>
      </c>
    </row>
    <row r="43" spans="2:18" x14ac:dyDescent="0.25">
      <c r="B43" t="s">
        <v>16</v>
      </c>
      <c r="C43" s="7">
        <v>3.2697537731696511</v>
      </c>
      <c r="D43" s="7">
        <v>0.82981336295278618</v>
      </c>
      <c r="E43" s="7">
        <v>0.30735685467794721</v>
      </c>
      <c r="F43" s="7">
        <v>7.8002456117561902E-2</v>
      </c>
      <c r="N43" t="s">
        <v>16</v>
      </c>
      <c r="O43" s="7">
        <v>3.7027981154682355</v>
      </c>
      <c r="P43" s="7">
        <v>8.9281778833179022</v>
      </c>
      <c r="Q43" s="7">
        <v>0.30733224358386357</v>
      </c>
      <c r="R43" s="7">
        <v>0.74103876431538596</v>
      </c>
    </row>
    <row r="44" spans="2:18" x14ac:dyDescent="0.25">
      <c r="B44" t="s">
        <v>17</v>
      </c>
      <c r="C44" s="7">
        <v>41.760442211677606</v>
      </c>
      <c r="D44" s="7">
        <v>9.2196780615145446</v>
      </c>
      <c r="E44" s="7">
        <v>0.33408353769342086</v>
      </c>
      <c r="F44" s="7">
        <v>7.3757424492116364E-2</v>
      </c>
      <c r="N44" t="s">
        <v>17</v>
      </c>
      <c r="O44" s="7">
        <v>13.262849797517921</v>
      </c>
      <c r="P44" s="7">
        <v>9.5294477858694808</v>
      </c>
      <c r="Q44" s="7">
        <v>9.2839948582625453E-2</v>
      </c>
      <c r="R44" s="7">
        <v>6.6706134501086367E-2</v>
      </c>
    </row>
    <row r="45" spans="2:18" x14ac:dyDescent="0.25">
      <c r="B45" t="s">
        <v>18</v>
      </c>
      <c r="C45" s="7">
        <v>0.7211962083540514</v>
      </c>
      <c r="D45" s="7">
        <v>0.55379132812112031</v>
      </c>
      <c r="E45" s="7">
        <v>0.94043985569368305</v>
      </c>
      <c r="F45" s="7">
        <v>0.72214389186994088</v>
      </c>
      <c r="N45" t="s">
        <v>18</v>
      </c>
      <c r="O45" s="7">
        <v>0.90368824169898787</v>
      </c>
      <c r="P45" s="7">
        <v>1.9763755161734404</v>
      </c>
      <c r="Q45" s="7">
        <v>1.4368643043013909</v>
      </c>
      <c r="R45" s="7">
        <v>3.1424370707157703</v>
      </c>
    </row>
    <row r="46" spans="2:18" x14ac:dyDescent="0.25">
      <c r="B46" s="1" t="s">
        <v>19</v>
      </c>
      <c r="C46" s="7">
        <f>SUM(C27:C45)</f>
        <v>55.606214788669412</v>
      </c>
      <c r="D46" s="7">
        <f>SUM(D27:D45)</f>
        <v>19.465419509529294</v>
      </c>
      <c r="E46" s="7">
        <f>SUM(E27:E45)</f>
        <v>86.46369999999996</v>
      </c>
      <c r="F46" s="7">
        <f>SUM(F27:F45)</f>
        <v>101.72200000000001</v>
      </c>
      <c r="N46" s="1" t="s">
        <v>19</v>
      </c>
      <c r="O46" s="7">
        <f>SUM(O27:O45)</f>
        <v>28.388882529875129</v>
      </c>
      <c r="P46" s="7">
        <f>SUM(P27:P45)</f>
        <v>38.570801774285584</v>
      </c>
      <c r="Q46" s="7">
        <f>SUM(Q27:Q45)</f>
        <v>85.747149999999962</v>
      </c>
      <c r="R46" s="7">
        <f>SUM(R27:R45)</f>
        <v>100.87900000000002</v>
      </c>
    </row>
    <row r="49" spans="2:20" x14ac:dyDescent="0.25">
      <c r="B49" s="4" t="s">
        <v>28</v>
      </c>
      <c r="G49" t="s">
        <v>26</v>
      </c>
      <c r="N49" s="4" t="s">
        <v>35</v>
      </c>
      <c r="S49" t="s">
        <v>26</v>
      </c>
    </row>
    <row r="50" spans="2:20" x14ac:dyDescent="0.25">
      <c r="C50" s="5" t="s">
        <v>46</v>
      </c>
      <c r="D50" s="10" t="s">
        <v>45</v>
      </c>
      <c r="E50" s="5" t="s">
        <v>20</v>
      </c>
      <c r="F50" s="6" t="s">
        <v>21</v>
      </c>
      <c r="G50" s="5" t="s">
        <v>25</v>
      </c>
      <c r="H50" s="6" t="s">
        <v>24</v>
      </c>
      <c r="J50" s="5"/>
      <c r="O50" s="5" t="s">
        <v>46</v>
      </c>
      <c r="P50" s="10" t="s">
        <v>45</v>
      </c>
      <c r="Q50" s="5" t="s">
        <v>20</v>
      </c>
      <c r="R50" s="6" t="s">
        <v>21</v>
      </c>
      <c r="S50" s="5" t="s">
        <v>25</v>
      </c>
      <c r="T50" s="6" t="s">
        <v>24</v>
      </c>
    </row>
    <row r="51" spans="2:20" x14ac:dyDescent="0.25">
      <c r="B51" t="s">
        <v>0</v>
      </c>
      <c r="C51" s="7">
        <v>0.23270457650765802</v>
      </c>
      <c r="D51" s="7">
        <v>0.34873295712139779</v>
      </c>
      <c r="E51" s="7">
        <v>2.2039450441040294</v>
      </c>
      <c r="F51" s="7">
        <v>3.3028498368967587</v>
      </c>
      <c r="G51">
        <f>H51*0.85</f>
        <v>80.014750000000006</v>
      </c>
      <c r="H51">
        <f>281*0.335</f>
        <v>94.135000000000005</v>
      </c>
      <c r="J51" s="8"/>
      <c r="N51" t="s">
        <v>0</v>
      </c>
      <c r="O51" s="7">
        <v>1.8597205842366918E-2</v>
      </c>
      <c r="P51" s="7">
        <v>0.15352938937601324</v>
      </c>
      <c r="Q51" s="7">
        <v>0.18273614460709733</v>
      </c>
      <c r="R51" s="7">
        <v>1.5085797800087062</v>
      </c>
      <c r="S51">
        <f>T51*0.85</f>
        <v>83.358649999999983</v>
      </c>
      <c r="T51">
        <f>281*0.349</f>
        <v>98.068999999999988</v>
      </c>
    </row>
    <row r="52" spans="2:20" x14ac:dyDescent="0.25">
      <c r="B52" t="s">
        <v>1</v>
      </c>
      <c r="C52" s="7">
        <v>0.41855667496601157</v>
      </c>
      <c r="D52" s="7">
        <v>9.5928547018943391E-2</v>
      </c>
      <c r="E52" s="7">
        <v>58.89092416771782</v>
      </c>
      <c r="F52" s="7">
        <v>13.497146565565334</v>
      </c>
      <c r="J52" s="8"/>
      <c r="N52" t="s">
        <v>1</v>
      </c>
      <c r="O52" s="7">
        <v>0.37031997856468463</v>
      </c>
      <c r="P52" s="7">
        <v>0.42955847292235833</v>
      </c>
      <c r="Q52" s="7">
        <v>54.281502458011474</v>
      </c>
      <c r="R52" s="7">
        <v>62.964680960959292</v>
      </c>
    </row>
    <row r="53" spans="2:20" x14ac:dyDescent="0.25">
      <c r="B53" t="s">
        <v>2</v>
      </c>
      <c r="C53" s="7">
        <v>1.5192534340728387E-2</v>
      </c>
      <c r="D53" s="7">
        <v>0.19440687771162907</v>
      </c>
      <c r="E53" s="7">
        <v>2.9276013674583604E-2</v>
      </c>
      <c r="F53" s="7">
        <v>0.37462205335030924</v>
      </c>
      <c r="J53" s="8"/>
      <c r="N53" t="s">
        <v>2</v>
      </c>
      <c r="O53" s="7">
        <v>5.7845441564586639E-2</v>
      </c>
      <c r="P53" s="7">
        <v>5.7224070590394492E-2</v>
      </c>
      <c r="Q53" s="7">
        <v>0.271063739171653</v>
      </c>
      <c r="R53" s="7">
        <v>0.26815199478658858</v>
      </c>
    </row>
    <row r="54" spans="2:20" x14ac:dyDescent="0.25">
      <c r="B54" t="s">
        <v>3</v>
      </c>
      <c r="C54" s="7">
        <v>1.2465697154321498E-2</v>
      </c>
      <c r="D54" s="7">
        <v>0.32795841450440044</v>
      </c>
      <c r="E54" s="7">
        <v>3.8980235001563321E-2</v>
      </c>
      <c r="F54" s="7">
        <v>1.0255259621552602</v>
      </c>
      <c r="J54" s="8"/>
      <c r="N54" t="s">
        <v>3</v>
      </c>
      <c r="O54" s="7">
        <v>6.7220984528825939E-2</v>
      </c>
      <c r="P54" s="7">
        <v>0.10866717249903311</v>
      </c>
      <c r="Q54" s="7">
        <v>0.23352570025314132</v>
      </c>
      <c r="R54" s="7">
        <v>0.37750975726164104</v>
      </c>
    </row>
    <row r="55" spans="2:20" x14ac:dyDescent="0.25">
      <c r="B55" t="s">
        <v>4</v>
      </c>
      <c r="C55" s="7">
        <v>6.0519945137045648E-3</v>
      </c>
      <c r="D55" s="7">
        <v>0.26937995380871749</v>
      </c>
      <c r="E55" s="7">
        <v>7.7283969940007283E-3</v>
      </c>
      <c r="F55" s="7">
        <v>0.34399820101373219</v>
      </c>
      <c r="J55" s="8"/>
      <c r="N55" t="s">
        <v>4</v>
      </c>
      <c r="O55" s="7">
        <v>3.4898826562221222E-2</v>
      </c>
      <c r="P55" s="7">
        <v>3.6444089955258982E-2</v>
      </c>
      <c r="Q55" s="7">
        <v>0.16817744520334407</v>
      </c>
      <c r="R55" s="7">
        <v>0.17562406949439302</v>
      </c>
    </row>
    <row r="56" spans="2:20" x14ac:dyDescent="0.25">
      <c r="B56" t="s">
        <v>5</v>
      </c>
      <c r="C56" s="7">
        <v>2.4884294458036301E-2</v>
      </c>
      <c r="D56" s="7">
        <v>0.50799447144074461</v>
      </c>
      <c r="E56" s="7">
        <v>0.14826062638098028</v>
      </c>
      <c r="F56" s="7">
        <v>3.0266310608439566</v>
      </c>
      <c r="J56" s="8"/>
      <c r="N56" t="s">
        <v>5</v>
      </c>
      <c r="O56" s="7">
        <v>2.8788806152840924E-2</v>
      </c>
      <c r="P56" s="7">
        <v>4.3174010624336262E-2</v>
      </c>
      <c r="Q56" s="7">
        <v>0.26226602405238081</v>
      </c>
      <c r="R56" s="7">
        <v>0.3933152367877033</v>
      </c>
    </row>
    <row r="57" spans="2:20" x14ac:dyDescent="0.25">
      <c r="B57" t="s">
        <v>6</v>
      </c>
      <c r="C57" s="7">
        <v>0.18387288604772456</v>
      </c>
      <c r="D57" s="7">
        <v>0.359397056395036</v>
      </c>
      <c r="E57" s="7">
        <v>7.7962103684235215E-2</v>
      </c>
      <c r="F57" s="7">
        <v>0.15238435191149527</v>
      </c>
      <c r="J57" s="8"/>
      <c r="N57" t="s">
        <v>6</v>
      </c>
      <c r="O57" s="7">
        <v>2.7318512264391663</v>
      </c>
      <c r="P57" s="7">
        <v>3.3823107632150178</v>
      </c>
      <c r="Q57" s="7">
        <v>0.52178358424988081</v>
      </c>
      <c r="R57" s="7">
        <v>0.64602135577406838</v>
      </c>
    </row>
    <row r="58" spans="2:20" x14ac:dyDescent="0.25">
      <c r="B58" t="s">
        <v>7</v>
      </c>
      <c r="C58" s="7">
        <v>0.10587727281883579</v>
      </c>
      <c r="D58" s="7">
        <v>1.05283400652822</v>
      </c>
      <c r="E58" s="7">
        <v>4.5315472766461716E-2</v>
      </c>
      <c r="F58" s="7">
        <v>0.45061295479407815</v>
      </c>
      <c r="J58" s="8"/>
      <c r="N58" t="s">
        <v>7</v>
      </c>
      <c r="O58" s="7">
        <v>6.4457299834551707</v>
      </c>
      <c r="P58" s="7">
        <v>9.9921670495666852</v>
      </c>
      <c r="Q58" s="7">
        <v>1.7145641755990755</v>
      </c>
      <c r="R58" s="7">
        <v>2.6579164351847382</v>
      </c>
    </row>
    <row r="59" spans="2:20" x14ac:dyDescent="0.25">
      <c r="B59" t="s">
        <v>8</v>
      </c>
      <c r="C59" s="7">
        <v>2.0969853788306615E-2</v>
      </c>
      <c r="D59" s="7">
        <v>1.1514262219027327</v>
      </c>
      <c r="E59" s="7">
        <v>1.1488753794999544</v>
      </c>
      <c r="F59" s="7">
        <v>63.083188419385017</v>
      </c>
      <c r="J59" s="8"/>
      <c r="N59" t="s">
        <v>8</v>
      </c>
      <c r="O59" s="7">
        <v>0.11150161008214664</v>
      </c>
      <c r="P59" s="7">
        <v>0.13320027954104502</v>
      </c>
      <c r="Q59" s="7">
        <v>6.1894543756599596</v>
      </c>
      <c r="R59" s="7">
        <v>7.3939475173234088</v>
      </c>
    </row>
    <row r="60" spans="2:20" x14ac:dyDescent="0.25">
      <c r="B60" t="s">
        <v>9</v>
      </c>
      <c r="C60" s="7">
        <v>1.1682451754248551</v>
      </c>
      <c r="D60" s="7">
        <v>0.4162916424676788</v>
      </c>
      <c r="E60" s="7">
        <v>0.6717409758692916</v>
      </c>
      <c r="F60" s="7">
        <v>0.23936769441891528</v>
      </c>
      <c r="J60" s="8"/>
      <c r="N60" t="s">
        <v>9</v>
      </c>
      <c r="O60" s="7">
        <v>1.2088584081779614</v>
      </c>
      <c r="P60" s="7">
        <v>1.2037665014423635</v>
      </c>
      <c r="Q60" s="7">
        <v>0.55607486776186232</v>
      </c>
      <c r="R60" s="7">
        <v>0.55373259066348723</v>
      </c>
    </row>
    <row r="61" spans="2:20" x14ac:dyDescent="0.25">
      <c r="B61" t="s">
        <v>10</v>
      </c>
      <c r="C61" s="7">
        <v>0.48359031022727555</v>
      </c>
      <c r="D61" s="7">
        <v>0.62443174807911006</v>
      </c>
      <c r="E61" s="7">
        <v>0.64897819632500386</v>
      </c>
      <c r="F61" s="7">
        <v>0.83798740592216581</v>
      </c>
      <c r="J61" s="8"/>
      <c r="N61" t="s">
        <v>10</v>
      </c>
      <c r="O61" s="7">
        <v>0.49465906472994436</v>
      </c>
      <c r="P61" s="7">
        <v>0.51517358606249097</v>
      </c>
      <c r="Q61" s="7">
        <v>0.66581110112650521</v>
      </c>
      <c r="R61" s="7">
        <v>0.69342364684011293</v>
      </c>
    </row>
    <row r="62" spans="2:20" x14ac:dyDescent="0.25">
      <c r="B62" t="s">
        <v>11</v>
      </c>
      <c r="C62" s="7">
        <v>1.1280166411714494</v>
      </c>
      <c r="D62" s="7">
        <v>0.21536888293184892</v>
      </c>
      <c r="E62" s="7">
        <v>2.8730583850636817</v>
      </c>
      <c r="F62" s="7">
        <v>0.54854454482741921</v>
      </c>
      <c r="J62" s="8"/>
      <c r="N62" t="s">
        <v>11</v>
      </c>
      <c r="O62" s="7">
        <v>1.345165310047949</v>
      </c>
      <c r="P62" s="7">
        <v>1.5242954806178932</v>
      </c>
      <c r="Q62" s="7">
        <v>3.9278827053400112</v>
      </c>
      <c r="R62" s="7">
        <v>4.4509428034042484</v>
      </c>
    </row>
    <row r="63" spans="2:20" x14ac:dyDescent="0.25">
      <c r="B63" t="s">
        <v>12</v>
      </c>
      <c r="C63" s="7">
        <v>0.77058938581485914</v>
      </c>
      <c r="D63" s="7">
        <v>0.77373734237773195</v>
      </c>
      <c r="E63" s="7">
        <v>0.9532190702529808</v>
      </c>
      <c r="F63" s="7">
        <v>0.95711309252125454</v>
      </c>
      <c r="J63" s="8"/>
      <c r="N63" t="s">
        <v>12</v>
      </c>
      <c r="O63" s="7">
        <v>1.0960316234146852</v>
      </c>
      <c r="P63" s="7">
        <v>1.5568713418654567</v>
      </c>
      <c r="Q63" s="7">
        <v>1.3152379480976222</v>
      </c>
      <c r="R63" s="7">
        <v>1.8682456102385481</v>
      </c>
    </row>
    <row r="64" spans="2:20" x14ac:dyDescent="0.25">
      <c r="B64" t="s">
        <v>13</v>
      </c>
      <c r="C64" s="7">
        <v>5.700505760892198E-2</v>
      </c>
      <c r="D64" s="7">
        <v>0.66797924168045764</v>
      </c>
      <c r="E64" s="7">
        <v>0.10887966003304099</v>
      </c>
      <c r="F64" s="7">
        <v>1.2758403516096741</v>
      </c>
      <c r="J64" s="8"/>
      <c r="N64" t="s">
        <v>13</v>
      </c>
      <c r="O64" s="7">
        <v>0.81046577091492289</v>
      </c>
      <c r="P64" s="7">
        <v>1.1811442777527059</v>
      </c>
      <c r="Q64" s="7">
        <v>1.4645116480432656</v>
      </c>
      <c r="R64" s="7">
        <v>2.1343277098991393</v>
      </c>
    </row>
    <row r="65" spans="2:20" x14ac:dyDescent="0.25">
      <c r="B65" t="s">
        <v>14</v>
      </c>
      <c r="C65" s="7">
        <v>1.2137707468846643E-2</v>
      </c>
      <c r="D65" s="7">
        <v>0.78512616331422835</v>
      </c>
      <c r="E65" s="7">
        <v>1.0110710321549253E-2</v>
      </c>
      <c r="F65" s="7">
        <v>0.65401009404075217</v>
      </c>
      <c r="J65" s="8"/>
      <c r="N65" t="s">
        <v>14</v>
      </c>
      <c r="O65" s="7">
        <v>2.2156108012386704</v>
      </c>
      <c r="P65" s="7">
        <v>0.75705627629773653</v>
      </c>
      <c r="Q65" s="7">
        <v>2.2687854604683984</v>
      </c>
      <c r="R65" s="7">
        <v>0.77522562692888219</v>
      </c>
    </row>
    <row r="66" spans="2:20" x14ac:dyDescent="0.25">
      <c r="B66" t="s">
        <v>15</v>
      </c>
      <c r="C66" s="7">
        <v>5.5161865814317359</v>
      </c>
      <c r="D66" s="7">
        <v>1.8164204875999757</v>
      </c>
      <c r="E66" s="7">
        <v>11.578475634425216</v>
      </c>
      <c r="F66" s="7">
        <v>3.8126666034723491</v>
      </c>
      <c r="J66" s="8"/>
      <c r="N66" t="s">
        <v>15</v>
      </c>
      <c r="O66" s="7">
        <v>3.346746889307505</v>
      </c>
      <c r="P66" s="7">
        <v>4.4435331349539098</v>
      </c>
      <c r="Q66" s="7">
        <v>7.3159887000262058</v>
      </c>
      <c r="R66" s="7">
        <v>9.7135634330092469</v>
      </c>
    </row>
    <row r="67" spans="2:20" x14ac:dyDescent="0.25">
      <c r="B67" t="s">
        <v>16</v>
      </c>
      <c r="C67" s="7">
        <v>2.8744531773332009</v>
      </c>
      <c r="D67" s="7">
        <v>1.5760571118686979</v>
      </c>
      <c r="E67" s="7">
        <v>0.17534164381732525</v>
      </c>
      <c r="F67" s="7">
        <v>9.6139483823990568E-2</v>
      </c>
      <c r="J67" s="8"/>
      <c r="N67" t="s">
        <v>16</v>
      </c>
      <c r="O67" s="7">
        <v>3.2437700619441974</v>
      </c>
      <c r="P67" s="7">
        <v>3.194891329025515</v>
      </c>
      <c r="Q67" s="7">
        <v>0.24652652470775899</v>
      </c>
      <c r="R67" s="7">
        <v>0.24281174100593914</v>
      </c>
    </row>
    <row r="68" spans="2:20" x14ac:dyDescent="0.25">
      <c r="B68" t="s">
        <v>17</v>
      </c>
      <c r="C68" s="7">
        <v>0.86489208774698423</v>
      </c>
      <c r="D68" s="7">
        <v>13.080201880815043</v>
      </c>
      <c r="E68" s="7">
        <v>8.6489208774698425E-3</v>
      </c>
      <c r="F68" s="7">
        <v>0.13080201880815043</v>
      </c>
      <c r="J68" s="8"/>
      <c r="N68" t="s">
        <v>17</v>
      </c>
      <c r="O68" s="7">
        <v>8.341123016427936</v>
      </c>
      <c r="P68" s="7">
        <v>5.758818942900267</v>
      </c>
      <c r="Q68" s="7">
        <v>4.1705615082139678E-2</v>
      </c>
      <c r="R68" s="7">
        <v>2.8794094714501336E-2</v>
      </c>
    </row>
    <row r="69" spans="2:20" x14ac:dyDescent="0.25">
      <c r="B69" t="s">
        <v>18</v>
      </c>
      <c r="C69" s="7">
        <v>0.26927700285673345</v>
      </c>
      <c r="D69" s="7">
        <v>0.22192863301936883</v>
      </c>
      <c r="E69" s="7">
        <v>0.39502936319082799</v>
      </c>
      <c r="F69" s="7">
        <v>0.32556930463941408</v>
      </c>
      <c r="J69" s="8"/>
      <c r="N69" t="s">
        <v>18</v>
      </c>
      <c r="O69" s="7">
        <v>1.207149081267928</v>
      </c>
      <c r="P69" s="7">
        <v>0.85229123829521458</v>
      </c>
      <c r="Q69" s="7">
        <v>1.7310517825382086</v>
      </c>
      <c r="R69" s="7">
        <v>1.2221856357153376</v>
      </c>
    </row>
    <row r="70" spans="2:20" x14ac:dyDescent="0.25">
      <c r="B70" s="1" t="s">
        <v>19</v>
      </c>
      <c r="C70" s="7">
        <f>SUM(C51:C69)</f>
        <v>14.164968911680189</v>
      </c>
      <c r="D70" s="7">
        <f>SUM(D51:D69)</f>
        <v>24.485601640585966</v>
      </c>
      <c r="E70" s="7">
        <f>SUM(E51:E69)</f>
        <v>80.014750000000035</v>
      </c>
      <c r="F70" s="7">
        <f>SUM(F51:F69)</f>
        <v>94.135000000000048</v>
      </c>
      <c r="J70" s="8"/>
      <c r="N70" s="1" t="s">
        <v>19</v>
      </c>
      <c r="O70" s="7">
        <f>SUM(O51:O69)</f>
        <v>33.176334090663708</v>
      </c>
      <c r="P70" s="7">
        <f>SUM(P51:P69)</f>
        <v>35.324117407503692</v>
      </c>
      <c r="Q70" s="7">
        <f>SUM(Q51:Q69)</f>
        <v>83.358649999999969</v>
      </c>
      <c r="R70" s="7">
        <f>SUM(R51:R69)</f>
        <v>98.068999999999974</v>
      </c>
    </row>
    <row r="71" spans="2:20" x14ac:dyDescent="0.25">
      <c r="I71" s="1"/>
      <c r="J71" s="7"/>
    </row>
    <row r="73" spans="2:20" x14ac:dyDescent="0.25">
      <c r="B73" s="4" t="s">
        <v>29</v>
      </c>
      <c r="G73" t="s">
        <v>26</v>
      </c>
      <c r="N73" s="4" t="s">
        <v>36</v>
      </c>
      <c r="S73" t="s">
        <v>26</v>
      </c>
    </row>
    <row r="74" spans="2:20" x14ac:dyDescent="0.25">
      <c r="C74" s="5" t="s">
        <v>46</v>
      </c>
      <c r="D74" s="10" t="s">
        <v>45</v>
      </c>
      <c r="E74" s="5" t="s">
        <v>20</v>
      </c>
      <c r="F74" s="6" t="s">
        <v>21</v>
      </c>
      <c r="G74" s="5" t="s">
        <v>25</v>
      </c>
      <c r="H74" s="6" t="s">
        <v>24</v>
      </c>
      <c r="J74" s="5"/>
      <c r="O74" s="5" t="s">
        <v>46</v>
      </c>
      <c r="P74" s="10" t="s">
        <v>45</v>
      </c>
      <c r="Q74" s="5" t="s">
        <v>20</v>
      </c>
      <c r="R74" s="6" t="s">
        <v>21</v>
      </c>
      <c r="S74" s="5" t="s">
        <v>25</v>
      </c>
      <c r="T74" s="6" t="s">
        <v>24</v>
      </c>
    </row>
    <row r="75" spans="2:20" x14ac:dyDescent="0.25">
      <c r="B75" t="s">
        <v>0</v>
      </c>
      <c r="C75" s="7">
        <v>0.13347066644254857</v>
      </c>
      <c r="D75" s="7">
        <v>6.6564097214633647E-2</v>
      </c>
      <c r="E75" s="7">
        <v>1.2599630912176585</v>
      </c>
      <c r="F75" s="7">
        <v>0.62836507770614158</v>
      </c>
      <c r="G75">
        <f>H75*0.85</f>
        <v>84.552899999999994</v>
      </c>
      <c r="H75">
        <f>281*0.354</f>
        <v>99.47399999999999</v>
      </c>
      <c r="J75" s="9"/>
      <c r="N75" t="s">
        <v>0</v>
      </c>
      <c r="O75" s="7">
        <v>0.59626281724150743</v>
      </c>
      <c r="P75" s="7">
        <v>1.1182094490078787</v>
      </c>
      <c r="Q75" s="7">
        <v>6.2649334207565186</v>
      </c>
      <c r="R75" s="7">
        <v>11.74902668072578</v>
      </c>
      <c r="S75">
        <f>T75*0.85</f>
        <v>95.778850000000006</v>
      </c>
      <c r="T75">
        <f>281*0.401</f>
        <v>112.68100000000001</v>
      </c>
    </row>
    <row r="76" spans="2:20" x14ac:dyDescent="0.25">
      <c r="B76" t="s">
        <v>1</v>
      </c>
      <c r="C76" s="7">
        <v>0.24519563904004874</v>
      </c>
      <c r="D76" s="7">
        <v>0.3467457369434459</v>
      </c>
      <c r="E76" s="7">
        <v>36.455687612474449</v>
      </c>
      <c r="F76" s="7">
        <v>51.55415616875154</v>
      </c>
      <c r="J76" s="9"/>
      <c r="N76" t="s">
        <v>1</v>
      </c>
      <c r="O76" s="7">
        <v>0.34420424459727722</v>
      </c>
      <c r="P76" s="7">
        <v>0.34859761370207348</v>
      </c>
      <c r="Q76" s="7">
        <v>57.970878875073424</v>
      </c>
      <c r="R76" s="7">
        <v>58.71081009970321</v>
      </c>
    </row>
    <row r="77" spans="2:20" x14ac:dyDescent="0.25">
      <c r="B77" t="s">
        <v>2</v>
      </c>
      <c r="C77" s="7">
        <v>2.1582594518848069E-2</v>
      </c>
      <c r="D77" s="7">
        <v>4.3127880236241256E-2</v>
      </c>
      <c r="E77" s="7">
        <v>5.1452905332933792E-2</v>
      </c>
      <c r="F77" s="7">
        <v>0.10281686648319915</v>
      </c>
      <c r="J77" s="9"/>
      <c r="N77" t="s">
        <v>2</v>
      </c>
      <c r="O77" s="7">
        <v>3.4530390914589926E-2</v>
      </c>
      <c r="P77" s="7">
        <v>3.9387102585329056E-2</v>
      </c>
      <c r="Q77" s="7">
        <v>0.21080803653357152</v>
      </c>
      <c r="R77" s="7">
        <v>0.24045826128343389</v>
      </c>
    </row>
    <row r="78" spans="2:20" x14ac:dyDescent="0.25">
      <c r="B78" t="s">
        <v>3</v>
      </c>
      <c r="C78" s="7">
        <v>0.46614821987347699</v>
      </c>
      <c r="D78" s="7">
        <v>0.40843137477268771</v>
      </c>
      <c r="E78" s="7">
        <v>2.20674567288104</v>
      </c>
      <c r="F78" s="7">
        <v>1.9335141281739037</v>
      </c>
      <c r="J78" s="9"/>
      <c r="N78" t="s">
        <v>3</v>
      </c>
      <c r="O78" s="7">
        <v>6.6822557104651695E-2</v>
      </c>
      <c r="P78" s="7">
        <v>0.10651908975462983</v>
      </c>
      <c r="Q78" s="7">
        <v>0.22692940392739716</v>
      </c>
      <c r="R78" s="7">
        <v>0.36173882880672287</v>
      </c>
    </row>
    <row r="79" spans="2:20" x14ac:dyDescent="0.25">
      <c r="B79" t="s">
        <v>4</v>
      </c>
      <c r="C79" s="7">
        <v>1.7790452726351203E-2</v>
      </c>
      <c r="D79" s="7">
        <v>2.586452213790431E-2</v>
      </c>
      <c r="E79" s="7">
        <v>1.7737081368172151E-2</v>
      </c>
      <c r="F79" s="7">
        <v>2.5786928571490599E-2</v>
      </c>
      <c r="J79" s="9"/>
      <c r="N79" t="s">
        <v>4</v>
      </c>
      <c r="O79" s="7">
        <v>2.4262937098883348E-2</v>
      </c>
      <c r="P79" s="7">
        <v>4.9238223337073082E-2</v>
      </c>
      <c r="Q79" s="7">
        <v>0.14145292328648992</v>
      </c>
      <c r="R79" s="7">
        <v>0.2870588420551361</v>
      </c>
    </row>
    <row r="80" spans="2:20" x14ac:dyDescent="0.25">
      <c r="B80" t="s">
        <v>5</v>
      </c>
      <c r="C80" s="7">
        <v>3.3923609735957601E-2</v>
      </c>
      <c r="D80" s="7">
        <v>4.0309343327923297E-2</v>
      </c>
      <c r="E80" s="7">
        <v>0.20211686680683538</v>
      </c>
      <c r="F80" s="7">
        <v>0.24016306754776701</v>
      </c>
      <c r="J80" s="9"/>
      <c r="N80" t="s">
        <v>5</v>
      </c>
      <c r="O80" s="7">
        <v>6.125091817266318E-3</v>
      </c>
      <c r="P80" s="7">
        <v>1.245831179601169E-2</v>
      </c>
      <c r="Q80" s="7">
        <v>5.5799586455296153E-2</v>
      </c>
      <c r="R80" s="7">
        <v>0.11349522046166649</v>
      </c>
    </row>
    <row r="81" spans="2:18" x14ac:dyDescent="0.25">
      <c r="B81" t="s">
        <v>6</v>
      </c>
      <c r="C81" s="7">
        <v>0.10225353669818685</v>
      </c>
      <c r="D81" s="7">
        <v>0.25348818475645485</v>
      </c>
      <c r="E81" s="7">
        <v>1.2270424403782421E-2</v>
      </c>
      <c r="F81" s="7">
        <v>3.0418582170774582E-2</v>
      </c>
      <c r="J81" s="9"/>
      <c r="N81" t="s">
        <v>6</v>
      </c>
      <c r="O81" s="7">
        <v>7.4635301273697066E-2</v>
      </c>
      <c r="P81" s="7">
        <v>0.29238895031456008</v>
      </c>
      <c r="Q81" s="7">
        <v>2.925703809928925E-2</v>
      </c>
      <c r="R81" s="7">
        <v>0.11461646852330756</v>
      </c>
    </row>
    <row r="82" spans="2:18" x14ac:dyDescent="0.25">
      <c r="B82" t="s">
        <v>7</v>
      </c>
      <c r="C82" s="7">
        <v>2.1222139869188906E-2</v>
      </c>
      <c r="D82" s="7">
        <v>8.1014507477641065E-2</v>
      </c>
      <c r="E82" s="7">
        <v>1.0250293556818241E-2</v>
      </c>
      <c r="F82" s="7">
        <v>3.9130007111700636E-2</v>
      </c>
      <c r="J82" s="9"/>
      <c r="N82" t="s">
        <v>7</v>
      </c>
      <c r="O82" s="7">
        <v>4.5038444292050679E-2</v>
      </c>
      <c r="P82" s="7">
        <v>7.5353387610479022E-2</v>
      </c>
      <c r="Q82" s="7">
        <v>2.6032220800805292E-2</v>
      </c>
      <c r="R82" s="7">
        <v>4.3554258038856875E-2</v>
      </c>
    </row>
    <row r="83" spans="2:18" x14ac:dyDescent="0.25">
      <c r="B83" t="s">
        <v>8</v>
      </c>
      <c r="C83" s="7">
        <v>5.2301820717341803E-2</v>
      </c>
      <c r="D83" s="7">
        <v>7.7584411910832596E-2</v>
      </c>
      <c r="E83" s="7">
        <v>2.8654598516410053</v>
      </c>
      <c r="F83" s="7">
        <v>4.2506171753587854</v>
      </c>
      <c r="J83" s="9"/>
      <c r="N83" t="s">
        <v>8</v>
      </c>
      <c r="O83" s="7">
        <v>2.0939284313048409E-2</v>
      </c>
      <c r="P83" s="7">
        <v>5.1625338868921088E-2</v>
      </c>
      <c r="Q83" s="7">
        <v>1.1623396722173172</v>
      </c>
      <c r="R83" s="7">
        <v>2.8657225606138095</v>
      </c>
    </row>
    <row r="84" spans="2:18" x14ac:dyDescent="0.25">
      <c r="B84" t="s">
        <v>9</v>
      </c>
      <c r="C84" s="7">
        <v>3.0096351422328924</v>
      </c>
      <c r="D84" s="7">
        <v>2.1385198255266267</v>
      </c>
      <c r="E84" s="7">
        <v>1.1827866108975267</v>
      </c>
      <c r="F84" s="7">
        <v>0.84043829143196436</v>
      </c>
      <c r="J84" s="9"/>
      <c r="N84" t="s">
        <v>9</v>
      </c>
      <c r="O84" s="7">
        <v>0.57580882037031678</v>
      </c>
      <c r="P84" s="7">
        <v>0.88963090558131941</v>
      </c>
      <c r="Q84" s="7">
        <v>0.28041889552034427</v>
      </c>
      <c r="R84" s="7">
        <v>0.43325025101810255</v>
      </c>
    </row>
    <row r="85" spans="2:18" x14ac:dyDescent="0.25">
      <c r="B85" t="s">
        <v>10</v>
      </c>
      <c r="C85" s="7">
        <v>1.063374431943644</v>
      </c>
      <c r="D85" s="7">
        <v>1.6612401741856113</v>
      </c>
      <c r="E85" s="7">
        <v>1.3994007524378356</v>
      </c>
      <c r="F85" s="7">
        <v>2.1861920692282646</v>
      </c>
      <c r="J85" s="9"/>
      <c r="N85" t="s">
        <v>10</v>
      </c>
      <c r="O85" s="7">
        <v>0.78057909813043713</v>
      </c>
      <c r="P85" s="7">
        <v>1.0392294780694116</v>
      </c>
      <c r="Q85" s="7">
        <v>1.0654904689480467</v>
      </c>
      <c r="R85" s="7">
        <v>1.4185482375647467</v>
      </c>
    </row>
    <row r="86" spans="2:18" x14ac:dyDescent="0.25">
      <c r="B86" t="s">
        <v>11</v>
      </c>
      <c r="C86" s="7">
        <v>3.956457312745997</v>
      </c>
      <c r="D86" s="7">
        <v>4.2979661386914136</v>
      </c>
      <c r="E86" s="7">
        <v>15.169057337068153</v>
      </c>
      <c r="F86" s="7">
        <v>16.478402175742879</v>
      </c>
      <c r="J86" s="9"/>
      <c r="N86" t="s">
        <v>11</v>
      </c>
      <c r="O86" s="7">
        <v>2.25236060658911</v>
      </c>
      <c r="P86" s="7">
        <v>2.9350854699615887</v>
      </c>
      <c r="Q86" s="7">
        <v>6.4147230075657848</v>
      </c>
      <c r="R86" s="7">
        <v>8.3591234184506042</v>
      </c>
    </row>
    <row r="87" spans="2:18" x14ac:dyDescent="0.25">
      <c r="B87" t="s">
        <v>12</v>
      </c>
      <c r="C87" s="7">
        <v>2.2811526454293616</v>
      </c>
      <c r="D87" s="7">
        <v>2.7368370901634989</v>
      </c>
      <c r="E87" s="7">
        <v>3.3761059152354549</v>
      </c>
      <c r="F87" s="7">
        <v>4.0505188934419785</v>
      </c>
      <c r="J87" s="9"/>
      <c r="N87" t="s">
        <v>12</v>
      </c>
      <c r="O87" s="7">
        <v>1.9899291188322565</v>
      </c>
      <c r="P87" s="7">
        <v>3.1056791548629143</v>
      </c>
      <c r="Q87" s="7">
        <v>2.0655464253478826</v>
      </c>
      <c r="R87" s="7">
        <v>3.2236949627477052</v>
      </c>
    </row>
    <row r="88" spans="2:18" x14ac:dyDescent="0.25">
      <c r="B88" t="s">
        <v>13</v>
      </c>
      <c r="C88" s="7">
        <v>4.9791256210297223E-2</v>
      </c>
      <c r="D88" s="7">
        <v>3.757163941676836E-2</v>
      </c>
      <c r="E88" s="7">
        <v>9.7092949610079582E-2</v>
      </c>
      <c r="F88" s="7">
        <v>7.3264696862698306E-2</v>
      </c>
      <c r="J88" s="9"/>
      <c r="N88" t="s">
        <v>13</v>
      </c>
      <c r="O88" s="7">
        <v>0.27649839587730779</v>
      </c>
      <c r="P88" s="7">
        <v>0.70060265196697269</v>
      </c>
      <c r="Q88" s="7">
        <v>0.52534695216688476</v>
      </c>
      <c r="R88" s="7">
        <v>1.3311450387372481</v>
      </c>
    </row>
    <row r="89" spans="2:18" x14ac:dyDescent="0.25">
      <c r="B89" t="s">
        <v>14</v>
      </c>
      <c r="C89" s="7">
        <v>1.022172300317821E-2</v>
      </c>
      <c r="D89" s="7">
        <v>1.9190626418796951E-2</v>
      </c>
      <c r="E89" s="7">
        <v>9.1279986418381417E-3</v>
      </c>
      <c r="F89" s="7">
        <v>1.7137229391985677E-2</v>
      </c>
      <c r="J89" s="9"/>
      <c r="N89" t="s">
        <v>14</v>
      </c>
      <c r="O89" s="7">
        <v>1.2799576716132716E-2</v>
      </c>
      <c r="P89" s="7">
        <v>0.1835852981843914</v>
      </c>
      <c r="Q89" s="7">
        <v>1.3273161054629626E-2</v>
      </c>
      <c r="R89" s="7">
        <v>0.19037795421721387</v>
      </c>
    </row>
    <row r="90" spans="2:18" x14ac:dyDescent="0.25">
      <c r="B90" t="s">
        <v>15</v>
      </c>
      <c r="C90" s="7">
        <v>9.0380500052698842</v>
      </c>
      <c r="D90" s="7">
        <v>7.6839262301381854</v>
      </c>
      <c r="E90" s="7">
        <v>19.178742111182693</v>
      </c>
      <c r="F90" s="7">
        <v>16.305291460353228</v>
      </c>
      <c r="J90" s="9"/>
      <c r="N90" t="s">
        <v>15</v>
      </c>
      <c r="O90" s="7">
        <v>7.2160457853828843</v>
      </c>
      <c r="P90" s="7">
        <v>8.724844282564165</v>
      </c>
      <c r="Q90" s="7">
        <v>17.224701289708946</v>
      </c>
      <c r="R90" s="7">
        <v>20.826203302480661</v>
      </c>
    </row>
    <row r="91" spans="2:18" x14ac:dyDescent="0.25">
      <c r="B91" t="s">
        <v>16</v>
      </c>
      <c r="C91" s="7">
        <v>5.6414024392999673</v>
      </c>
      <c r="D91" s="7">
        <v>4.9507551576847515</v>
      </c>
      <c r="E91" s="7">
        <v>0.33848414635799801</v>
      </c>
      <c r="F91" s="7">
        <v>0.29704530946108509</v>
      </c>
      <c r="J91" s="9"/>
      <c r="N91" t="s">
        <v>16</v>
      </c>
      <c r="O91" s="7">
        <v>7.3250448669577111</v>
      </c>
      <c r="P91" s="7">
        <v>14.2455045397334</v>
      </c>
      <c r="Q91" s="7">
        <v>0.38090233308180094</v>
      </c>
      <c r="R91" s="7">
        <v>0.74076623606613679</v>
      </c>
    </row>
    <row r="92" spans="2:18" x14ac:dyDescent="0.25">
      <c r="B92" t="s">
        <v>17</v>
      </c>
      <c r="C92" s="7">
        <v>1.432262081974603</v>
      </c>
      <c r="D92" s="7">
        <v>1.9177375748174448</v>
      </c>
      <c r="E92" s="7">
        <v>1.0025834573822221E-2</v>
      </c>
      <c r="F92" s="7">
        <v>1.3424163023722114E-2</v>
      </c>
      <c r="J92" s="9"/>
      <c r="N92" t="s">
        <v>17</v>
      </c>
      <c r="O92" s="7">
        <v>1.8772487172334156</v>
      </c>
      <c r="P92" s="7">
        <v>2.9800281816059968</v>
      </c>
      <c r="Q92" s="7">
        <v>2.2526984606800988E-2</v>
      </c>
      <c r="R92" s="7">
        <v>3.5760338179271961E-2</v>
      </c>
    </row>
    <row r="93" spans="2:18" x14ac:dyDescent="0.25">
      <c r="B93" t="s">
        <v>18</v>
      </c>
      <c r="C93" s="7">
        <v>0.56785974765141389</v>
      </c>
      <c r="D93" s="7">
        <v>0.32559369239558117</v>
      </c>
      <c r="E93" s="7">
        <v>0.71039254431191867</v>
      </c>
      <c r="F93" s="7">
        <v>0.40731770918687199</v>
      </c>
      <c r="J93" s="9"/>
      <c r="N93" t="s">
        <v>18</v>
      </c>
      <c r="O93" s="7">
        <v>1.1937336883605985</v>
      </c>
      <c r="P93" s="7">
        <v>1.1502454573322025</v>
      </c>
      <c r="Q93" s="7">
        <v>1.6974893048487709</v>
      </c>
      <c r="R93" s="7">
        <v>1.6356490403263919</v>
      </c>
    </row>
    <row r="94" spans="2:18" x14ac:dyDescent="0.25">
      <c r="B94" s="1" t="s">
        <v>19</v>
      </c>
      <c r="C94" s="7">
        <f>SUM(C75:C93)</f>
        <v>28.144095465383188</v>
      </c>
      <c r="D94" s="7">
        <f>SUM(D75:D93)</f>
        <v>27.112468208216445</v>
      </c>
      <c r="E94" s="7">
        <f>SUM(E75:E93)</f>
        <v>84.552900000000037</v>
      </c>
      <c r="F94" s="7">
        <f>SUM(F75:F93)</f>
        <v>99.47399999999999</v>
      </c>
      <c r="J94" s="9"/>
      <c r="N94" s="1" t="s">
        <v>19</v>
      </c>
      <c r="O94" s="7">
        <f>SUM(O75:O93)</f>
        <v>24.712869743103145</v>
      </c>
      <c r="P94" s="7">
        <f>SUM(P75:P93)</f>
        <v>38.048212886839316</v>
      </c>
      <c r="Q94" s="7">
        <f>SUM(Q75:Q93)</f>
        <v>95.778850000000006</v>
      </c>
      <c r="R94" s="7">
        <f>SUM(R75:R93)</f>
        <v>112.68100000000001</v>
      </c>
    </row>
    <row r="95" spans="2:18" x14ac:dyDescent="0.25">
      <c r="I95" s="1"/>
      <c r="J95" s="9"/>
    </row>
    <row r="97" spans="2:23" x14ac:dyDescent="0.25">
      <c r="B97" s="4" t="s">
        <v>30</v>
      </c>
      <c r="G97" t="s">
        <v>26</v>
      </c>
      <c r="N97" s="4" t="s">
        <v>37</v>
      </c>
      <c r="S97" t="s">
        <v>26</v>
      </c>
    </row>
    <row r="98" spans="2:23" x14ac:dyDescent="0.25">
      <c r="C98" s="5" t="s">
        <v>46</v>
      </c>
      <c r="D98" s="10" t="s">
        <v>45</v>
      </c>
      <c r="E98" s="5" t="s">
        <v>20</v>
      </c>
      <c r="F98" s="6" t="s">
        <v>21</v>
      </c>
      <c r="G98" s="5" t="s">
        <v>25</v>
      </c>
      <c r="H98" s="6" t="s">
        <v>24</v>
      </c>
      <c r="J98" s="5"/>
      <c r="K98" s="6"/>
      <c r="O98" s="5" t="s">
        <v>46</v>
      </c>
      <c r="P98" s="10" t="s">
        <v>45</v>
      </c>
      <c r="Q98" s="5" t="s">
        <v>20</v>
      </c>
      <c r="R98" s="6" t="s">
        <v>21</v>
      </c>
      <c r="S98" s="5" t="s">
        <v>25</v>
      </c>
      <c r="T98" s="6" t="s">
        <v>24</v>
      </c>
      <c r="V98" s="5"/>
      <c r="W98" s="6"/>
    </row>
    <row r="99" spans="2:23" x14ac:dyDescent="0.25">
      <c r="B99" t="s">
        <v>0</v>
      </c>
      <c r="C99" s="7">
        <v>0.27814130533024395</v>
      </c>
      <c r="D99" s="7">
        <v>9.1453621252654271E-2</v>
      </c>
      <c r="E99" s="7">
        <v>3.321285326948443</v>
      </c>
      <c r="F99" s="7">
        <v>1.0920476913779447</v>
      </c>
      <c r="G99">
        <f>H99*0.85</f>
        <v>85.747149999999991</v>
      </c>
      <c r="H99">
        <f>281*0.359</f>
        <v>100.87899999999999</v>
      </c>
      <c r="J99" s="9"/>
      <c r="K99" s="7"/>
      <c r="N99" t="s">
        <v>0</v>
      </c>
      <c r="O99" s="7">
        <v>0.19660530598488921</v>
      </c>
      <c r="P99" s="7">
        <v>0.22794099069337986</v>
      </c>
      <c r="Q99" s="7">
        <v>2.5578350308634086</v>
      </c>
      <c r="R99" s="7">
        <v>2.965512288920872</v>
      </c>
      <c r="S99">
        <f>T99*0.85</f>
        <v>103.42205</v>
      </c>
      <c r="T99">
        <f>281*0.433</f>
        <v>121.673</v>
      </c>
      <c r="V99" s="9"/>
      <c r="W99" s="7"/>
    </row>
    <row r="100" spans="2:23" x14ac:dyDescent="0.25">
      <c r="B100" t="s">
        <v>1</v>
      </c>
      <c r="C100" s="7">
        <v>0.1729362097854473</v>
      </c>
      <c r="D100" s="7">
        <v>0.35135351736442222</v>
      </c>
      <c r="E100" s="7">
        <v>26.075321711449742</v>
      </c>
      <c r="F100" s="7">
        <v>52.977083348207586</v>
      </c>
      <c r="J100" s="9"/>
      <c r="K100" s="7"/>
      <c r="N100" t="s">
        <v>1</v>
      </c>
      <c r="O100" s="7">
        <v>0.29859526159294758</v>
      </c>
      <c r="P100" s="7">
        <v>0.36870405919760341</v>
      </c>
      <c r="Q100" s="7">
        <v>54.302534273293453</v>
      </c>
      <c r="R100" s="7">
        <v>67.05252020567616</v>
      </c>
      <c r="V100" s="9"/>
      <c r="W100" s="7"/>
    </row>
    <row r="101" spans="2:23" x14ac:dyDescent="0.25">
      <c r="B101" t="s">
        <v>2</v>
      </c>
      <c r="C101" s="7">
        <v>1.7140671073397735E-2</v>
      </c>
      <c r="D101" s="7">
        <v>1.5455072980305485E-2</v>
      </c>
      <c r="E101" s="7">
        <v>7.1510879718215348E-2</v>
      </c>
      <c r="F101" s="7">
        <v>6.4478564473834474E-2</v>
      </c>
      <c r="J101" s="9"/>
      <c r="K101" s="7"/>
      <c r="N101" t="s">
        <v>2</v>
      </c>
      <c r="O101" s="7">
        <v>6.4214368314977621E-3</v>
      </c>
      <c r="P101" s="7">
        <v>8.142061051281976E-3</v>
      </c>
      <c r="Q101" s="7">
        <v>4.0814652500999776E-2</v>
      </c>
      <c r="R101" s="7">
        <v>5.1750940041948239E-2</v>
      </c>
      <c r="V101" s="9"/>
      <c r="W101" s="7"/>
    </row>
    <row r="102" spans="2:23" x14ac:dyDescent="0.25">
      <c r="B102" t="s">
        <v>3</v>
      </c>
      <c r="C102" s="7">
        <v>9.2721971335033529E-2</v>
      </c>
      <c r="D102" s="7">
        <v>4.1515392392769697E-2</v>
      </c>
      <c r="E102" s="7">
        <v>0.4389458123000487</v>
      </c>
      <c r="F102" s="7">
        <v>0.19653386758737174</v>
      </c>
      <c r="J102" s="9"/>
      <c r="K102" s="7"/>
      <c r="N102" t="s">
        <v>3</v>
      </c>
      <c r="O102" s="7">
        <v>1.9990421927309137E-2</v>
      </c>
      <c r="P102" s="7">
        <v>4.3168215348901001E-2</v>
      </c>
      <c r="Q102" s="7">
        <v>8.4259628423608013E-2</v>
      </c>
      <c r="R102" s="7">
        <v>0.18195402769561772</v>
      </c>
      <c r="V102" s="9"/>
      <c r="W102" s="7"/>
    </row>
    <row r="103" spans="2:23" x14ac:dyDescent="0.25">
      <c r="B103" t="s">
        <v>4</v>
      </c>
      <c r="C103" s="7">
        <v>3.5782516736589047E-2</v>
      </c>
      <c r="D103" s="7">
        <v>4.8035428929354126E-2</v>
      </c>
      <c r="E103" s="7">
        <v>5.0811173765956445E-2</v>
      </c>
      <c r="F103" s="7">
        <v>6.8210309079682854E-2</v>
      </c>
      <c r="J103" s="9"/>
      <c r="K103" s="7"/>
      <c r="N103" t="s">
        <v>4</v>
      </c>
      <c r="O103" s="7">
        <v>4.5513810598200059E-3</v>
      </c>
      <c r="P103" s="7">
        <v>9.8956349291301482E-3</v>
      </c>
      <c r="Q103" s="7">
        <v>2.4308926240498654E-2</v>
      </c>
      <c r="R103" s="7">
        <v>5.2852586156484124E-2</v>
      </c>
      <c r="V103" s="9"/>
      <c r="W103" s="7"/>
    </row>
    <row r="104" spans="2:23" x14ac:dyDescent="0.25">
      <c r="B104" t="s">
        <v>5</v>
      </c>
      <c r="C104" s="7">
        <v>1.9228484583935175E-2</v>
      </c>
      <c r="D104" s="7">
        <v>1.5540385374015316E-2</v>
      </c>
      <c r="E104" s="7">
        <v>0.11456331115108577</v>
      </c>
      <c r="F104" s="7">
        <v>9.2589616058383256E-2</v>
      </c>
      <c r="J104" s="9"/>
      <c r="K104" s="7"/>
      <c r="N104" t="s">
        <v>5</v>
      </c>
      <c r="O104" s="7">
        <v>2.5086413221717927E-2</v>
      </c>
      <c r="P104" s="7">
        <v>2.7802159687304314E-2</v>
      </c>
      <c r="Q104" s="7">
        <v>0.22853722444985031</v>
      </c>
      <c r="R104" s="7">
        <v>0.25327767475134227</v>
      </c>
      <c r="V104" s="9"/>
      <c r="W104" s="7"/>
    </row>
    <row r="105" spans="2:23" x14ac:dyDescent="0.25">
      <c r="B105" t="s">
        <v>6</v>
      </c>
      <c r="C105" s="7">
        <v>5.2033068723378345E-2</v>
      </c>
      <c r="D105" s="7">
        <v>3.7939048152533753E-2</v>
      </c>
      <c r="E105" s="7">
        <v>1.7743276434672016E-2</v>
      </c>
      <c r="F105" s="7">
        <v>1.293721542001401E-2</v>
      </c>
      <c r="J105" s="9"/>
      <c r="K105" s="7"/>
      <c r="N105" t="s">
        <v>6</v>
      </c>
      <c r="O105" s="7">
        <v>9.1598799730794211E-2</v>
      </c>
      <c r="P105" s="7">
        <v>0.22307896889899231</v>
      </c>
      <c r="Q105" s="7">
        <v>2.2899699932698553E-2</v>
      </c>
      <c r="R105" s="7">
        <v>5.5769742224748078E-2</v>
      </c>
      <c r="V105" s="9"/>
      <c r="W105" s="7"/>
    </row>
    <row r="106" spans="2:23" x14ac:dyDescent="0.25">
      <c r="B106" t="s">
        <v>7</v>
      </c>
      <c r="C106" s="7">
        <v>2.0651562606726761E-2</v>
      </c>
      <c r="D106" s="7">
        <v>3.1036074949388551E-2</v>
      </c>
      <c r="E106" s="7">
        <v>1.1668132872800619E-2</v>
      </c>
      <c r="F106" s="7">
        <v>1.7535382346404529E-2</v>
      </c>
      <c r="J106" s="9"/>
      <c r="K106" s="7"/>
      <c r="N106" t="s">
        <v>7</v>
      </c>
      <c r="O106" s="7">
        <v>1.9921174943613659E-2</v>
      </c>
      <c r="P106" s="7">
        <v>7.0915531992363584E-2</v>
      </c>
      <c r="Q106" s="7">
        <v>1.071759211966415E-2</v>
      </c>
      <c r="R106" s="7">
        <v>3.8152556211891613E-2</v>
      </c>
      <c r="V106" s="9"/>
      <c r="W106" s="7"/>
    </row>
    <row r="107" spans="2:23" x14ac:dyDescent="0.25">
      <c r="B107" t="s">
        <v>8</v>
      </c>
      <c r="C107" s="7">
        <v>6.3725282117532145E-2</v>
      </c>
      <c r="D107" s="7">
        <v>4.9413354034934291E-2</v>
      </c>
      <c r="E107" s="7">
        <v>3.4913170313732333</v>
      </c>
      <c r="F107" s="7">
        <v>2.7072094275119452</v>
      </c>
      <c r="J107" s="9"/>
      <c r="K107" s="7"/>
      <c r="N107" t="s">
        <v>8</v>
      </c>
      <c r="O107" s="7">
        <v>1.986942307804444E-2</v>
      </c>
      <c r="P107" s="7">
        <v>5.3629493915831224E-2</v>
      </c>
      <c r="Q107" s="7">
        <v>1.1029516750622468</v>
      </c>
      <c r="R107" s="7">
        <v>2.976973207267791</v>
      </c>
      <c r="V107" s="9"/>
      <c r="W107" s="7"/>
    </row>
    <row r="108" spans="2:23" x14ac:dyDescent="0.25">
      <c r="B108" t="s">
        <v>9</v>
      </c>
      <c r="C108" s="7">
        <v>6.4797272550910137</v>
      </c>
      <c r="D108" s="7">
        <v>3.1006833810424665</v>
      </c>
      <c r="E108" s="7">
        <v>4.1081470797277024</v>
      </c>
      <c r="F108" s="7">
        <v>1.9658332635809239</v>
      </c>
      <c r="J108" s="9"/>
      <c r="K108" s="7"/>
      <c r="N108" t="s">
        <v>9</v>
      </c>
      <c r="O108" s="7">
        <v>3.0433848848502061</v>
      </c>
      <c r="P108" s="7">
        <v>5.5014246062136358</v>
      </c>
      <c r="Q108" s="7">
        <v>1.2295274934794833</v>
      </c>
      <c r="R108" s="7">
        <v>2.222575540910309</v>
      </c>
      <c r="V108" s="9"/>
      <c r="W108" s="7"/>
    </row>
    <row r="109" spans="2:23" x14ac:dyDescent="0.25">
      <c r="B109" t="s">
        <v>10</v>
      </c>
      <c r="C109" s="7">
        <v>1.6992220297521563</v>
      </c>
      <c r="D109" s="7">
        <v>2.010517846706704</v>
      </c>
      <c r="E109" s="7">
        <v>2.0815469864463916</v>
      </c>
      <c r="F109" s="7">
        <v>2.4628843622157124</v>
      </c>
      <c r="J109" s="9"/>
      <c r="K109" s="7"/>
      <c r="N109" t="s">
        <v>10</v>
      </c>
      <c r="O109" s="7">
        <v>1.4778087020747943</v>
      </c>
      <c r="P109" s="7">
        <v>1.8716036555488142</v>
      </c>
      <c r="Q109" s="7">
        <v>2.2536582706640611</v>
      </c>
      <c r="R109" s="7">
        <v>2.8541955747119414</v>
      </c>
      <c r="V109" s="9"/>
      <c r="W109" s="7"/>
    </row>
    <row r="110" spans="2:23" x14ac:dyDescent="0.25">
      <c r="B110" t="s">
        <v>11</v>
      </c>
      <c r="C110" s="7">
        <v>9.2256977568338439</v>
      </c>
      <c r="D110" s="7">
        <v>7.9465299295104925</v>
      </c>
      <c r="E110" s="7">
        <v>25.462925808861407</v>
      </c>
      <c r="F110" s="7">
        <v>21.932422605448959</v>
      </c>
      <c r="J110" s="9"/>
      <c r="K110" s="7"/>
      <c r="N110" t="s">
        <v>11</v>
      </c>
      <c r="O110" s="7">
        <v>4.4303530904002484</v>
      </c>
      <c r="P110" s="7">
        <v>4.9650814240886127</v>
      </c>
      <c r="Q110" s="7">
        <v>16.534077733373728</v>
      </c>
      <c r="R110" s="7">
        <v>18.529683874698705</v>
      </c>
      <c r="V110" s="9"/>
      <c r="W110" s="7"/>
    </row>
    <row r="111" spans="2:23" x14ac:dyDescent="0.25">
      <c r="B111" t="s">
        <v>12</v>
      </c>
      <c r="C111" s="7">
        <v>2.3097160760225686</v>
      </c>
      <c r="D111" s="7">
        <v>2.4455551571403102</v>
      </c>
      <c r="E111" s="7">
        <v>3.6470416840396358</v>
      </c>
      <c r="F111" s="7">
        <v>3.8615315931245497</v>
      </c>
      <c r="J111" s="9"/>
      <c r="K111" s="7"/>
      <c r="N111" t="s">
        <v>12</v>
      </c>
      <c r="O111" s="7">
        <v>2.9173724277023827</v>
      </c>
      <c r="P111" s="7">
        <v>3.4256148324884679</v>
      </c>
      <c r="Q111" s="7">
        <v>4.1747599440421101</v>
      </c>
      <c r="R111" s="7">
        <v>4.9020548252909979</v>
      </c>
      <c r="V111" s="9"/>
      <c r="W111" s="7"/>
    </row>
    <row r="112" spans="2:23" x14ac:dyDescent="0.25">
      <c r="B112" t="s">
        <v>13</v>
      </c>
      <c r="C112" s="7">
        <v>1.6668322991214089E-2</v>
      </c>
      <c r="D112" s="7">
        <v>1.6281231635403289E-2</v>
      </c>
      <c r="E112" s="7">
        <v>3.3469992566357888E-2</v>
      </c>
      <c r="F112" s="7">
        <v>3.2692713123889806E-2</v>
      </c>
      <c r="J112" s="9"/>
      <c r="K112" s="7"/>
      <c r="N112" t="s">
        <v>13</v>
      </c>
      <c r="O112" s="7">
        <v>1.7139006587949063E-2</v>
      </c>
      <c r="P112" s="7">
        <v>0.13174039535908905</v>
      </c>
      <c r="Q112" s="7">
        <v>3.3061143708153745E-2</v>
      </c>
      <c r="R112" s="7">
        <v>0.25412722264768278</v>
      </c>
      <c r="V112" s="9"/>
      <c r="W112" s="7"/>
    </row>
    <row r="113" spans="2:23" x14ac:dyDescent="0.25">
      <c r="B113" t="s">
        <v>14</v>
      </c>
      <c r="C113" s="7">
        <v>1.6302063498904465E-2</v>
      </c>
      <c r="D113" s="7">
        <v>2.352193917632954E-2</v>
      </c>
      <c r="E113" s="7">
        <v>1.7068260483352974E-2</v>
      </c>
      <c r="F113" s="7">
        <v>2.4627470317617025E-2</v>
      </c>
      <c r="J113" s="9"/>
      <c r="K113" s="7"/>
      <c r="N113" t="s">
        <v>14</v>
      </c>
      <c r="O113" s="7">
        <v>1.7400799570276623E-2</v>
      </c>
      <c r="P113" s="7">
        <v>0.17755429019092323</v>
      </c>
      <c r="Q113" s="7">
        <v>1.8705859538047369E-2</v>
      </c>
      <c r="R113" s="7">
        <v>0.19087086195524247</v>
      </c>
      <c r="V113" s="9"/>
      <c r="W113" s="7"/>
    </row>
    <row r="114" spans="2:23" x14ac:dyDescent="0.25">
      <c r="B114" t="s">
        <v>15</v>
      </c>
      <c r="C114" s="7">
        <v>7.2791361993126475</v>
      </c>
      <c r="D114" s="7">
        <v>5.9181234486281085</v>
      </c>
      <c r="E114" s="7">
        <v>15.606468011326317</v>
      </c>
      <c r="F114" s="7">
        <v>12.688456673858665</v>
      </c>
      <c r="J114" s="9"/>
      <c r="K114" s="7"/>
      <c r="N114" t="s">
        <v>15</v>
      </c>
      <c r="O114" s="7">
        <v>7.858012322814818</v>
      </c>
      <c r="P114" s="7">
        <v>7.304084402199341</v>
      </c>
      <c r="Q114" s="7">
        <v>19.841481115107413</v>
      </c>
      <c r="R114" s="7">
        <v>18.442813115553335</v>
      </c>
      <c r="V114" s="9"/>
      <c r="W114" s="7"/>
    </row>
    <row r="115" spans="2:23" x14ac:dyDescent="0.25">
      <c r="B115" t="s">
        <v>16</v>
      </c>
      <c r="C115" s="7">
        <v>9.2473428284597823</v>
      </c>
      <c r="D115" s="7">
        <v>3.2985749533582891</v>
      </c>
      <c r="E115" s="7">
        <v>0.71204539779140319</v>
      </c>
      <c r="F115" s="7">
        <v>0.25399027140858826</v>
      </c>
      <c r="J115" s="9"/>
      <c r="K115" s="7"/>
      <c r="N115" t="s">
        <v>16</v>
      </c>
      <c r="O115" s="7">
        <v>7.1404385731682396</v>
      </c>
      <c r="P115" s="7">
        <v>5.4941122023734383</v>
      </c>
      <c r="Q115" s="7">
        <v>0.51411157726811318</v>
      </c>
      <c r="R115" s="7">
        <v>0.39557607857088756</v>
      </c>
      <c r="V115" s="9"/>
      <c r="W115" s="7"/>
    </row>
    <row r="116" spans="2:23" x14ac:dyDescent="0.25">
      <c r="B116" t="s">
        <v>17</v>
      </c>
      <c r="C116" s="7">
        <v>1.747809159665382</v>
      </c>
      <c r="D116" s="7">
        <v>1.480765620363049</v>
      </c>
      <c r="E116" s="7">
        <v>1.3982473277323056E-2</v>
      </c>
      <c r="F116" s="7">
        <v>1.1846124962904393E-2</v>
      </c>
      <c r="J116" s="9"/>
      <c r="K116" s="7"/>
      <c r="N116" t="s">
        <v>17</v>
      </c>
      <c r="O116" s="7">
        <v>2.5296180158213519</v>
      </c>
      <c r="P116" s="7">
        <v>3.8368718003460396</v>
      </c>
      <c r="Q116" s="7">
        <v>1.0118472063285408E-2</v>
      </c>
      <c r="R116" s="7">
        <v>1.5347487201384159E-2</v>
      </c>
      <c r="V116" s="9"/>
      <c r="W116" s="7"/>
    </row>
    <row r="117" spans="2:23" x14ac:dyDescent="0.25">
      <c r="B117" t="s">
        <v>18</v>
      </c>
      <c r="C117" s="7">
        <v>0.21539654911604139</v>
      </c>
      <c r="D117" s="7">
        <v>0.19016887563755958</v>
      </c>
      <c r="E117" s="7">
        <v>0.47128764946589863</v>
      </c>
      <c r="F117" s="7">
        <v>0.4160894998949804</v>
      </c>
      <c r="J117" s="9"/>
      <c r="K117" s="7"/>
      <c r="N117" t="s">
        <v>18</v>
      </c>
      <c r="O117" s="7">
        <v>0.3641345156981608</v>
      </c>
      <c r="P117" s="7">
        <v>0.19716488312199978</v>
      </c>
      <c r="Q117" s="7">
        <v>0.43768968786918927</v>
      </c>
      <c r="R117" s="7">
        <v>0.23699218951264373</v>
      </c>
      <c r="V117" s="9"/>
      <c r="W117" s="7"/>
    </row>
    <row r="118" spans="2:23" x14ac:dyDescent="0.25">
      <c r="B118" s="1" t="s">
        <v>19</v>
      </c>
      <c r="C118" s="7">
        <f>SUM(C99:C117)</f>
        <v>38.989379313035833</v>
      </c>
      <c r="D118" s="7">
        <f>SUM(D99:D117)</f>
        <v>27.112464278629091</v>
      </c>
      <c r="E118" s="7">
        <f>SUM(E99:E117)</f>
        <v>85.747149999999976</v>
      </c>
      <c r="F118" s="7">
        <f>SUM(F99:F117)</f>
        <v>100.87899999999995</v>
      </c>
      <c r="J118" s="9"/>
      <c r="K118" s="7"/>
      <c r="N118" s="1" t="s">
        <v>19</v>
      </c>
      <c r="O118" s="7">
        <f>SUM(O99:O117)</f>
        <v>30.478301957059063</v>
      </c>
      <c r="P118" s="7">
        <f>SUM(P99:P117)</f>
        <v>33.938529607645144</v>
      </c>
      <c r="Q118" s="7">
        <f>SUM(Q99:Q117)</f>
        <v>103.42205</v>
      </c>
      <c r="R118" s="7">
        <f>SUM(R99:R117)</f>
        <v>121.67300000000002</v>
      </c>
      <c r="V118" s="9"/>
      <c r="W118" s="7"/>
    </row>
    <row r="119" spans="2:23" x14ac:dyDescent="0.25">
      <c r="I119" s="1"/>
      <c r="J119" s="9"/>
      <c r="K119" s="9"/>
      <c r="U119" s="1"/>
      <c r="V119" s="9"/>
      <c r="W119" s="9"/>
    </row>
    <row r="121" spans="2:23" x14ac:dyDescent="0.25">
      <c r="B121" s="4" t="s">
        <v>31</v>
      </c>
      <c r="G121" t="s">
        <v>26</v>
      </c>
      <c r="N121" s="4" t="s">
        <v>38</v>
      </c>
      <c r="S121" t="s">
        <v>26</v>
      </c>
    </row>
    <row r="122" spans="2:23" x14ac:dyDescent="0.25">
      <c r="C122" s="5" t="s">
        <v>46</v>
      </c>
      <c r="D122" s="10" t="s">
        <v>45</v>
      </c>
      <c r="E122" s="5" t="s">
        <v>20</v>
      </c>
      <c r="F122" s="6" t="s">
        <v>21</v>
      </c>
      <c r="G122" s="5" t="s">
        <v>25</v>
      </c>
      <c r="H122" s="6" t="s">
        <v>24</v>
      </c>
      <c r="K122" s="6"/>
      <c r="O122" s="5" t="s">
        <v>46</v>
      </c>
      <c r="P122" s="10" t="s">
        <v>45</v>
      </c>
      <c r="Q122" s="5" t="s">
        <v>20</v>
      </c>
      <c r="R122" s="6" t="s">
        <v>21</v>
      </c>
      <c r="S122" s="5" t="s">
        <v>25</v>
      </c>
      <c r="T122" s="6" t="s">
        <v>24</v>
      </c>
    </row>
    <row r="123" spans="2:23" x14ac:dyDescent="0.25">
      <c r="B123" t="s">
        <v>0</v>
      </c>
      <c r="C123" s="7">
        <v>0.40240486742031961</v>
      </c>
      <c r="D123" s="7">
        <v>0.1327328802294187</v>
      </c>
      <c r="E123" s="7">
        <v>4.0224390547335149</v>
      </c>
      <c r="F123" s="7">
        <v>1.3267978707732695</v>
      </c>
      <c r="G123">
        <f>H123*0.85</f>
        <v>81.447850000000003</v>
      </c>
      <c r="H123">
        <f>281*0.341</f>
        <v>95.821000000000012</v>
      </c>
      <c r="J123" s="9"/>
      <c r="K123" s="7"/>
      <c r="N123" t="s">
        <v>0</v>
      </c>
      <c r="O123" s="7">
        <v>0.67889230234714393</v>
      </c>
      <c r="P123" s="7">
        <v>0.98828402556363681</v>
      </c>
      <c r="Q123" s="7">
        <v>7.4793564949584841</v>
      </c>
      <c r="R123" s="7">
        <v>10.887925109634587</v>
      </c>
      <c r="S123">
        <f>T123*0.85</f>
        <v>99.600449999999995</v>
      </c>
      <c r="T123">
        <f>281*0.417</f>
        <v>117.17699999999999</v>
      </c>
    </row>
    <row r="124" spans="2:23" x14ac:dyDescent="0.25">
      <c r="B124" t="s">
        <v>1</v>
      </c>
      <c r="C124" s="7">
        <v>0.33221309946133676</v>
      </c>
      <c r="D124" s="7">
        <v>0.32303054131473502</v>
      </c>
      <c r="E124" s="7">
        <v>47.579560104852654</v>
      </c>
      <c r="F124" s="7">
        <v>46.264434127096351</v>
      </c>
      <c r="J124" s="9"/>
      <c r="K124" s="7"/>
      <c r="N124" t="s">
        <v>1</v>
      </c>
      <c r="O124" s="7">
        <v>0.42494328105840345</v>
      </c>
      <c r="P124" s="7">
        <v>0.18765242372631041</v>
      </c>
      <c r="Q124" s="7">
        <v>74.42456624456878</v>
      </c>
      <c r="R124" s="7">
        <v>32.865445491426001</v>
      </c>
    </row>
    <row r="125" spans="2:23" x14ac:dyDescent="0.25">
      <c r="B125" t="s">
        <v>2</v>
      </c>
      <c r="C125" s="7">
        <v>1.8175397367153144E-2</v>
      </c>
      <c r="D125" s="7">
        <v>3.9361466055912092E-2</v>
      </c>
      <c r="E125" s="7">
        <v>5.2290618225299589E-2</v>
      </c>
      <c r="F125" s="7">
        <v>0.11324293784285908</v>
      </c>
      <c r="J125" s="9"/>
      <c r="K125" s="7"/>
      <c r="N125" t="s">
        <v>2</v>
      </c>
      <c r="O125" s="7">
        <v>1.8553578449238713E-2</v>
      </c>
      <c r="P125" s="7">
        <v>0.37692312621151774</v>
      </c>
      <c r="Q125" s="7">
        <v>0.10603370083739924</v>
      </c>
      <c r="R125" s="7">
        <v>2.1541156662988237</v>
      </c>
    </row>
    <row r="126" spans="2:23" x14ac:dyDescent="0.25">
      <c r="B126" t="s">
        <v>3</v>
      </c>
      <c r="C126" s="7">
        <v>2.6451713856972252E-2</v>
      </c>
      <c r="D126" s="7">
        <v>2.8604077262128488E-2</v>
      </c>
      <c r="E126" s="7">
        <v>0.12522241339890663</v>
      </c>
      <c r="F126" s="7">
        <v>0.13541170175891626</v>
      </c>
      <c r="J126" s="9"/>
      <c r="K126" s="7"/>
      <c r="N126" t="s">
        <v>3</v>
      </c>
      <c r="O126" s="7">
        <v>4.2408179312545626E-2</v>
      </c>
      <c r="P126" s="7">
        <v>0.4863828274464348</v>
      </c>
      <c r="Q126" s="7">
        <v>0.1634835312498634</v>
      </c>
      <c r="R126" s="7">
        <v>1.8750057998060061</v>
      </c>
    </row>
    <row r="127" spans="2:23" x14ac:dyDescent="0.25">
      <c r="B127" t="s">
        <v>4</v>
      </c>
      <c r="C127" s="7">
        <v>2.6112570095597431E-2</v>
      </c>
      <c r="D127" s="7">
        <v>7.5936501797917152E-2</v>
      </c>
      <c r="E127" s="7">
        <v>3.577422103096848E-2</v>
      </c>
      <c r="F127" s="7">
        <v>0.1040330074631465</v>
      </c>
      <c r="J127" s="9"/>
      <c r="K127" s="7"/>
      <c r="N127" t="s">
        <v>4</v>
      </c>
      <c r="O127" s="7">
        <v>1.0541805937067451E-2</v>
      </c>
      <c r="P127" s="7">
        <v>0.30835415885117701</v>
      </c>
      <c r="Q127" s="7">
        <v>5.5112561438988635E-2</v>
      </c>
      <c r="R127" s="7">
        <v>1.6120755424739532</v>
      </c>
    </row>
    <row r="128" spans="2:23" x14ac:dyDescent="0.25">
      <c r="B128" t="s">
        <v>5</v>
      </c>
      <c r="C128" s="7">
        <v>3.5485356622053148E-2</v>
      </c>
      <c r="D128" s="7">
        <v>6.770925938643671E-2</v>
      </c>
      <c r="E128" s="7">
        <v>0.21142175475419267</v>
      </c>
      <c r="F128" s="7">
        <v>0.40341176742438994</v>
      </c>
      <c r="J128" s="9"/>
      <c r="K128" s="7"/>
      <c r="N128" t="s">
        <v>5</v>
      </c>
      <c r="O128" s="7">
        <v>1.238582389583077E-2</v>
      </c>
      <c r="P128" s="7">
        <v>0.3300972228711434</v>
      </c>
      <c r="Q128" s="7">
        <v>0.11283485569101831</v>
      </c>
      <c r="R128" s="7">
        <v>3.0071857003561164</v>
      </c>
    </row>
    <row r="129" spans="2:18" x14ac:dyDescent="0.25">
      <c r="B129" t="s">
        <v>6</v>
      </c>
      <c r="C129" s="7">
        <v>0.45790125873897058</v>
      </c>
      <c r="D129" s="7">
        <v>0.56224616884328571</v>
      </c>
      <c r="E129" s="7">
        <v>7.6011608950669121E-2</v>
      </c>
      <c r="F129" s="7">
        <v>9.3332864027985435E-2</v>
      </c>
      <c r="J129" s="9"/>
      <c r="K129" s="7"/>
      <c r="N129" t="s">
        <v>6</v>
      </c>
      <c r="O129" s="7">
        <v>0.41250313686026652</v>
      </c>
      <c r="P129" s="7">
        <v>3.0044091300700928</v>
      </c>
      <c r="Q129" s="7">
        <v>0.21450163116733859</v>
      </c>
      <c r="R129" s="7">
        <v>1.5622927476364483</v>
      </c>
    </row>
    <row r="130" spans="2:18" x14ac:dyDescent="0.25">
      <c r="B130" t="s">
        <v>7</v>
      </c>
      <c r="C130" s="7">
        <v>3.4553227961730701E-2</v>
      </c>
      <c r="D130" s="7">
        <v>0.17615116733476693</v>
      </c>
      <c r="E130" s="7">
        <v>1.330299276526632E-2</v>
      </c>
      <c r="F130" s="7">
        <v>6.781819942388527E-2</v>
      </c>
      <c r="J130" s="9"/>
      <c r="K130" s="7"/>
      <c r="N130" t="s">
        <v>7</v>
      </c>
      <c r="O130" s="7">
        <v>0.83052233710784718</v>
      </c>
      <c r="P130" s="7">
        <v>1.6858820277754123</v>
      </c>
      <c r="Q130" s="7">
        <v>0.50911019264711033</v>
      </c>
      <c r="R130" s="7">
        <v>1.0334456830263277</v>
      </c>
    </row>
    <row r="131" spans="2:18" x14ac:dyDescent="0.25">
      <c r="B131" t="s">
        <v>8</v>
      </c>
      <c r="C131" s="7">
        <v>6.8533912545599457E-2</v>
      </c>
      <c r="D131" s="7">
        <v>0.21966792366816962</v>
      </c>
      <c r="E131" s="7">
        <v>3.7547674666357573</v>
      </c>
      <c r="F131" s="7">
        <v>12.034946534008009</v>
      </c>
      <c r="J131" s="9"/>
      <c r="K131" s="7"/>
      <c r="N131" t="s">
        <v>8</v>
      </c>
      <c r="O131" s="7">
        <v>2.4296624578449222E-2</v>
      </c>
      <c r="P131" s="7">
        <v>0.79703073448127026</v>
      </c>
      <c r="Q131" s="7">
        <v>1.3487056303497162</v>
      </c>
      <c r="R131" s="7">
        <v>44.243176071055309</v>
      </c>
    </row>
    <row r="132" spans="2:18" x14ac:dyDescent="0.25">
      <c r="B132" t="s">
        <v>9</v>
      </c>
      <c r="C132" s="7">
        <v>1.0500839587226196</v>
      </c>
      <c r="D132" s="7">
        <v>1.3767047768120266</v>
      </c>
      <c r="E132" s="7">
        <v>0.58594684896722182</v>
      </c>
      <c r="F132" s="7">
        <v>0.76820126546111089</v>
      </c>
      <c r="J132" s="9"/>
      <c r="K132" s="7"/>
      <c r="N132" t="s">
        <v>9</v>
      </c>
      <c r="O132" s="7">
        <v>1.1553553267759376</v>
      </c>
      <c r="P132" s="7">
        <v>1.6865000131864361</v>
      </c>
      <c r="Q132" s="7">
        <v>0.36624763858797221</v>
      </c>
      <c r="R132" s="7">
        <v>0.53462050418010021</v>
      </c>
    </row>
    <row r="133" spans="2:18" x14ac:dyDescent="0.25">
      <c r="B133" t="s">
        <v>10</v>
      </c>
      <c r="C133" s="7">
        <v>0.23274312968642225</v>
      </c>
      <c r="D133" s="7">
        <v>0.3820704492976964</v>
      </c>
      <c r="E133" s="7">
        <v>0.29442005905332413</v>
      </c>
      <c r="F133" s="7">
        <v>0.48331911836158592</v>
      </c>
      <c r="J133" s="9"/>
      <c r="K133" s="7"/>
      <c r="N133" t="s">
        <v>10</v>
      </c>
      <c r="O133" s="7">
        <v>0.43062570141014606</v>
      </c>
      <c r="P133" s="7">
        <v>2.6646644169136078</v>
      </c>
      <c r="Q133" s="7">
        <v>0.68900112225623378</v>
      </c>
      <c r="R133" s="7">
        <v>4.2634630670617728</v>
      </c>
    </row>
    <row r="134" spans="2:18" x14ac:dyDescent="0.25">
      <c r="B134" t="s">
        <v>11</v>
      </c>
      <c r="C134" s="7">
        <v>1.7515600827640725</v>
      </c>
      <c r="D134" s="7">
        <v>2.176415635945677</v>
      </c>
      <c r="E134" s="7">
        <v>4.1984895183854816</v>
      </c>
      <c r="F134" s="7">
        <v>5.2168682793617869</v>
      </c>
      <c r="J134" s="9"/>
      <c r="K134" s="7"/>
      <c r="N134" t="s">
        <v>11</v>
      </c>
      <c r="O134" s="7">
        <v>1.4180685895266911</v>
      </c>
      <c r="P134" s="7">
        <v>0.70394490030940782</v>
      </c>
      <c r="Q134" s="7">
        <v>3.4147091635802722</v>
      </c>
      <c r="R134" s="7">
        <v>1.6950993199450539</v>
      </c>
    </row>
    <row r="135" spans="2:18" x14ac:dyDescent="0.25">
      <c r="B135" t="s">
        <v>12</v>
      </c>
      <c r="C135" s="7">
        <v>0.61607113533655034</v>
      </c>
      <c r="D135" s="7">
        <v>1.1984060780207209</v>
      </c>
      <c r="E135" s="7">
        <v>0.93334777003487368</v>
      </c>
      <c r="F135" s="7">
        <v>1.8155852082013919</v>
      </c>
      <c r="J135" s="9"/>
      <c r="K135" s="7"/>
      <c r="N135" t="s">
        <v>12</v>
      </c>
      <c r="O135" s="7">
        <v>0.16683491045851323</v>
      </c>
      <c r="P135" s="7">
        <v>0.56941098659644984</v>
      </c>
      <c r="Q135" s="7">
        <v>0.21855373270065234</v>
      </c>
      <c r="R135" s="7">
        <v>0.74592839244134934</v>
      </c>
    </row>
    <row r="136" spans="2:18" x14ac:dyDescent="0.25">
      <c r="B136" t="s">
        <v>13</v>
      </c>
      <c r="C136" s="7">
        <v>1.0656046320642683</v>
      </c>
      <c r="D136" s="7">
        <v>1.3939534797711968</v>
      </c>
      <c r="E136" s="7">
        <v>1.8211183161978346</v>
      </c>
      <c r="F136" s="7">
        <v>2.3822664969289753</v>
      </c>
      <c r="J136" s="9"/>
      <c r="K136" s="7"/>
      <c r="N136" t="s">
        <v>13</v>
      </c>
      <c r="O136" s="7">
        <v>0.71684191598956049</v>
      </c>
      <c r="P136" s="7">
        <v>1.7517831116279856</v>
      </c>
      <c r="Q136" s="7">
        <v>1.3619996403801649</v>
      </c>
      <c r="R136" s="7">
        <v>3.3283879120931723</v>
      </c>
    </row>
    <row r="137" spans="2:18" x14ac:dyDescent="0.25">
      <c r="B137" t="s">
        <v>14</v>
      </c>
      <c r="C137" s="7">
        <v>9.268442617616703</v>
      </c>
      <c r="D137" s="7">
        <v>15.119054626892595</v>
      </c>
      <c r="E137" s="7">
        <v>9.7504016337327712</v>
      </c>
      <c r="F137" s="7">
        <v>15.90524546749101</v>
      </c>
      <c r="J137" s="9"/>
      <c r="K137" s="7"/>
      <c r="N137" t="s">
        <v>14</v>
      </c>
      <c r="O137" s="7">
        <v>2.5248097240437906E-2</v>
      </c>
      <c r="P137" s="7">
        <v>1.2430129223425979</v>
      </c>
      <c r="Q137" s="7">
        <v>2.7065960241749436E-2</v>
      </c>
      <c r="R137" s="7">
        <v>1.3325098527512649</v>
      </c>
    </row>
    <row r="138" spans="2:18" x14ac:dyDescent="0.25">
      <c r="B138" t="s">
        <v>15</v>
      </c>
      <c r="C138" s="7">
        <v>3.1513527649738187</v>
      </c>
      <c r="D138" s="7">
        <v>3.6146009529520016</v>
      </c>
      <c r="E138" s="7">
        <v>6.6588083923896786</v>
      </c>
      <c r="F138" s="7">
        <v>7.6376518135875795</v>
      </c>
      <c r="J138" s="9"/>
      <c r="K138" s="7"/>
      <c r="N138" t="s">
        <v>15</v>
      </c>
      <c r="O138" s="7">
        <v>3.5253547741437559</v>
      </c>
      <c r="P138" s="7">
        <v>0.53544434843165056</v>
      </c>
      <c r="Q138" s="7">
        <v>7.7275776649231132</v>
      </c>
      <c r="R138" s="7">
        <v>1.1736940117621781</v>
      </c>
    </row>
    <row r="139" spans="2:18" x14ac:dyDescent="0.25">
      <c r="B139" t="s">
        <v>16</v>
      </c>
      <c r="C139" s="7">
        <v>2.2052272827686314</v>
      </c>
      <c r="D139" s="7">
        <v>3.4648984132947502</v>
      </c>
      <c r="E139" s="7">
        <v>0.16098159164211009</v>
      </c>
      <c r="F139" s="7">
        <v>0.25293758417051676</v>
      </c>
      <c r="J139" s="9"/>
      <c r="K139" s="7"/>
      <c r="N139" t="s">
        <v>16</v>
      </c>
      <c r="O139" s="7">
        <v>4.4413893429577627</v>
      </c>
      <c r="P139" s="7">
        <v>2.9991893870023296</v>
      </c>
      <c r="Q139" s="7">
        <v>0.34198697940774769</v>
      </c>
      <c r="R139" s="7">
        <v>0.23093758279917936</v>
      </c>
    </row>
    <row r="140" spans="2:18" x14ac:dyDescent="0.25">
      <c r="B140" t="s">
        <v>17</v>
      </c>
      <c r="C140" s="7">
        <v>1.9531561632240724</v>
      </c>
      <c r="D140" s="7">
        <v>4.5948486906085133</v>
      </c>
      <c r="E140" s="7">
        <v>9.7657808161203622E-3</v>
      </c>
      <c r="F140" s="7">
        <v>2.2974243453042567E-2</v>
      </c>
      <c r="J140" s="9"/>
      <c r="K140" s="7"/>
      <c r="N140" t="s">
        <v>17</v>
      </c>
      <c r="O140" s="7">
        <v>4.215373023667035</v>
      </c>
      <c r="P140" s="7">
        <v>24.743312442769216</v>
      </c>
      <c r="Q140" s="7">
        <v>2.9507611165669245E-2</v>
      </c>
      <c r="R140" s="7">
        <v>0.17320318709938451</v>
      </c>
    </row>
    <row r="141" spans="2:18" x14ac:dyDescent="0.25">
      <c r="B141" t="s">
        <v>18</v>
      </c>
      <c r="C141" s="7">
        <v>0.92805410959601609</v>
      </c>
      <c r="D141" s="7">
        <v>0.63199482708469223</v>
      </c>
      <c r="E141" s="7">
        <v>1.1637798534334041</v>
      </c>
      <c r="F141" s="7">
        <v>0.79252151316420405</v>
      </c>
      <c r="J141" s="9"/>
      <c r="K141" s="7"/>
      <c r="N141" t="s">
        <v>18</v>
      </c>
      <c r="O141" s="7">
        <v>0.80039274472878641</v>
      </c>
      <c r="P141" s="7">
        <v>3.5328750856996556</v>
      </c>
      <c r="Q141" s="7">
        <v>1.0100956438477284</v>
      </c>
      <c r="R141" s="7">
        <v>4.4584883581529651</v>
      </c>
    </row>
    <row r="142" spans="2:18" x14ac:dyDescent="0.25">
      <c r="B142" s="1" t="s">
        <v>19</v>
      </c>
      <c r="C142" s="7">
        <f>SUM(C123:C141)</f>
        <v>23.624127280822908</v>
      </c>
      <c r="D142" s="7">
        <f>SUM(D123:D141)</f>
        <v>35.578387916572638</v>
      </c>
      <c r="E142" s="7">
        <f>SUM(E123:E141)</f>
        <v>81.447850000000059</v>
      </c>
      <c r="F142" s="7">
        <f>SUM(F123:F141)</f>
        <v>95.821000000000026</v>
      </c>
      <c r="J142" s="9"/>
      <c r="K142" s="7"/>
      <c r="N142" s="1" t="s">
        <v>19</v>
      </c>
      <c r="O142" s="7">
        <f>SUM(O123:O141)</f>
        <v>19.35053149644542</v>
      </c>
      <c r="P142" s="7">
        <f>SUM(P123:P141)</f>
        <v>48.595153291876329</v>
      </c>
      <c r="Q142" s="7">
        <f>SUM(Q123:Q141)</f>
        <v>99.600450000000009</v>
      </c>
      <c r="R142" s="7">
        <f>SUM(R123:R141)</f>
        <v>117.17699999999999</v>
      </c>
    </row>
    <row r="143" spans="2:18" x14ac:dyDescent="0.25">
      <c r="I143" s="1"/>
      <c r="J143" s="9"/>
      <c r="K143" s="9"/>
    </row>
    <row r="145" spans="14:22" x14ac:dyDescent="0.25">
      <c r="N145" s="4" t="s">
        <v>39</v>
      </c>
      <c r="S145" t="s">
        <v>26</v>
      </c>
    </row>
    <row r="146" spans="14:22" x14ac:dyDescent="0.25">
      <c r="O146" s="5" t="s">
        <v>46</v>
      </c>
      <c r="P146" s="10" t="s">
        <v>45</v>
      </c>
      <c r="Q146" s="5" t="s">
        <v>20</v>
      </c>
      <c r="R146" s="6" t="s">
        <v>21</v>
      </c>
      <c r="S146" s="5" t="s">
        <v>25</v>
      </c>
      <c r="T146" s="6" t="s">
        <v>24</v>
      </c>
      <c r="V146" s="5"/>
    </row>
    <row r="147" spans="14:22" x14ac:dyDescent="0.25">
      <c r="N147" t="s">
        <v>0</v>
      </c>
      <c r="O147" s="7">
        <v>1.0426704431216749</v>
      </c>
      <c r="P147" s="7">
        <v>0.55696258406546473</v>
      </c>
      <c r="Q147" s="7">
        <v>12.949966903571202</v>
      </c>
      <c r="R147" s="7">
        <v>6.9174752940930722</v>
      </c>
      <c r="S147">
        <f>T147*0.85</f>
        <v>101.27239999999999</v>
      </c>
      <c r="T147">
        <f>281*0.424</f>
        <v>119.14399999999999</v>
      </c>
      <c r="V147" s="9"/>
    </row>
    <row r="148" spans="14:22" x14ac:dyDescent="0.25">
      <c r="N148" t="s">
        <v>1</v>
      </c>
      <c r="O148" s="7">
        <v>0.16112202736152167</v>
      </c>
      <c r="P148" s="7">
        <v>0.16926007398936618</v>
      </c>
      <c r="Q148" s="7">
        <v>28.692610632539783</v>
      </c>
      <c r="R148" s="7">
        <v>30.141833976026334</v>
      </c>
      <c r="V148" s="9"/>
    </row>
    <row r="149" spans="14:22" x14ac:dyDescent="0.25">
      <c r="N149" t="s">
        <v>2</v>
      </c>
      <c r="O149" s="7">
        <v>1.8186534764220219E-2</v>
      </c>
      <c r="P149" s="7">
        <v>0.45170389942335543</v>
      </c>
      <c r="Q149" s="7">
        <v>6.381655048764874E-2</v>
      </c>
      <c r="R149" s="7">
        <v>1.585028983076554</v>
      </c>
      <c r="V149" s="9"/>
    </row>
    <row r="150" spans="14:22" x14ac:dyDescent="0.25">
      <c r="N150" t="s">
        <v>3</v>
      </c>
      <c r="O150" s="7">
        <v>8.5544547624883824E-2</v>
      </c>
      <c r="P150" s="7">
        <v>0.96857042964525497</v>
      </c>
      <c r="Q150" s="7">
        <v>0.32977423109392712</v>
      </c>
      <c r="R150" s="7">
        <v>3.7338390062824578</v>
      </c>
      <c r="V150" s="9"/>
    </row>
    <row r="151" spans="14:22" x14ac:dyDescent="0.25">
      <c r="N151" t="s">
        <v>4</v>
      </c>
      <c r="O151" s="7">
        <v>1.1380568472975668E-2</v>
      </c>
      <c r="P151" s="7">
        <v>0.30552650439601914</v>
      </c>
      <c r="Q151" s="7">
        <v>4.5317423659389115E-2</v>
      </c>
      <c r="R151" s="7">
        <v>1.2166065405049482</v>
      </c>
      <c r="V151" s="9"/>
    </row>
    <row r="152" spans="14:22" x14ac:dyDescent="0.25">
      <c r="N152" t="s">
        <v>5</v>
      </c>
      <c r="O152" s="7">
        <v>1.682852706965509E-2</v>
      </c>
      <c r="P152" s="7">
        <v>0.53016486675319219</v>
      </c>
      <c r="Q152" s="7">
        <v>0.15330788160455786</v>
      </c>
      <c r="R152" s="7">
        <v>4.8298019361215809</v>
      </c>
      <c r="V152" s="9"/>
    </row>
    <row r="153" spans="14:22" x14ac:dyDescent="0.25">
      <c r="N153" t="s">
        <v>6</v>
      </c>
      <c r="O153" s="7">
        <v>0.39317023513561994</v>
      </c>
      <c r="P153" s="7">
        <v>3.8347893524045129</v>
      </c>
      <c r="Q153" s="7">
        <v>0.21702996979486222</v>
      </c>
      <c r="R153" s="7">
        <v>2.1168037225272913</v>
      </c>
      <c r="V153" s="9"/>
    </row>
    <row r="154" spans="14:22" x14ac:dyDescent="0.25">
      <c r="N154" t="s">
        <v>7</v>
      </c>
      <c r="O154" s="7">
        <v>4.6619127682306825E-2</v>
      </c>
      <c r="P154" s="7">
        <v>1.2274841994966657</v>
      </c>
      <c r="Q154" s="7">
        <v>2.4894614182351848E-2</v>
      </c>
      <c r="R154" s="7">
        <v>0.65547656253121944</v>
      </c>
      <c r="V154" s="9"/>
    </row>
    <row r="155" spans="14:22" x14ac:dyDescent="0.25">
      <c r="N155" t="s">
        <v>8</v>
      </c>
      <c r="O155" s="7">
        <v>1.7599864410863919E-2</v>
      </c>
      <c r="P155" s="7">
        <v>0.77749580159839637</v>
      </c>
      <c r="Q155" s="7">
        <v>0.97696847344705606</v>
      </c>
      <c r="R155" s="7">
        <v>43.158791946726978</v>
      </c>
      <c r="V155" s="9"/>
    </row>
    <row r="156" spans="14:22" x14ac:dyDescent="0.25">
      <c r="N156" t="s">
        <v>9</v>
      </c>
      <c r="O156" s="7">
        <v>1.3554522441799672</v>
      </c>
      <c r="P156" s="7">
        <v>2.5990573939146393</v>
      </c>
      <c r="Q156" s="7">
        <v>0.54895815889288679</v>
      </c>
      <c r="R156" s="7">
        <v>1.0526182445354291</v>
      </c>
      <c r="V156" s="9"/>
    </row>
    <row r="157" spans="14:22" x14ac:dyDescent="0.25">
      <c r="N157" t="s">
        <v>10</v>
      </c>
      <c r="O157" s="7">
        <v>0.64725471505027898</v>
      </c>
      <c r="P157" s="7">
        <v>1.3606176527971938</v>
      </c>
      <c r="Q157" s="7">
        <v>1.1184561476068822</v>
      </c>
      <c r="R157" s="7">
        <v>2.3511473040335509</v>
      </c>
      <c r="V157" s="9"/>
    </row>
    <row r="158" spans="14:22" x14ac:dyDescent="0.25">
      <c r="N158" t="s">
        <v>11</v>
      </c>
      <c r="O158" s="7">
        <v>5.3596573488122141</v>
      </c>
      <c r="P158" s="7">
        <v>2.3339196708555661</v>
      </c>
      <c r="Q158" s="7">
        <v>12.118185265664417</v>
      </c>
      <c r="R158" s="7">
        <v>5.2769923758044355</v>
      </c>
      <c r="V158" s="9"/>
    </row>
    <row r="159" spans="14:22" x14ac:dyDescent="0.25">
      <c r="N159" t="s">
        <v>12</v>
      </c>
      <c r="O159" s="7">
        <v>0.63417848316680525</v>
      </c>
      <c r="P159" s="7">
        <v>1.5335347385422915</v>
      </c>
      <c r="Q159" s="7">
        <v>0.7502331455863307</v>
      </c>
      <c r="R159" s="7">
        <v>1.8141715956955309</v>
      </c>
      <c r="V159" s="9"/>
    </row>
    <row r="160" spans="14:22" x14ac:dyDescent="0.25">
      <c r="N160" t="s">
        <v>13</v>
      </c>
      <c r="O160" s="7">
        <v>0.49188453361811335</v>
      </c>
      <c r="P160" s="7">
        <v>1.2605318510215759</v>
      </c>
      <c r="Q160" s="7">
        <v>0.87407881623938755</v>
      </c>
      <c r="R160" s="7">
        <v>2.2399650992653406</v>
      </c>
      <c r="V160" s="9"/>
    </row>
    <row r="161" spans="14:22" x14ac:dyDescent="0.25">
      <c r="N161" t="s">
        <v>14</v>
      </c>
      <c r="O161" s="7">
        <v>25.210246468132866</v>
      </c>
      <c r="P161" s="7">
        <v>3.2161660163226826</v>
      </c>
      <c r="Q161" s="7">
        <v>31.916172028656209</v>
      </c>
      <c r="R161" s="7">
        <v>4.0716661766645164</v>
      </c>
      <c r="V161" s="9"/>
    </row>
    <row r="162" spans="14:22" x14ac:dyDescent="0.25">
      <c r="N162" t="s">
        <v>15</v>
      </c>
      <c r="O162" s="7">
        <v>2.3668031884779959</v>
      </c>
      <c r="P162" s="7">
        <v>3.3567657873571104</v>
      </c>
      <c r="Q162" s="7">
        <v>4.8661473555107593</v>
      </c>
      <c r="R162" s="7">
        <v>6.9015104588062188</v>
      </c>
      <c r="V162" s="9"/>
    </row>
    <row r="163" spans="14:22" x14ac:dyDescent="0.25">
      <c r="N163" t="s">
        <v>16</v>
      </c>
      <c r="O163" s="7">
        <v>9.9294757422485986</v>
      </c>
      <c r="P163" s="7">
        <v>3.5939346747354439</v>
      </c>
      <c r="Q163" s="7">
        <v>0.80428753512213647</v>
      </c>
      <c r="R163" s="7">
        <v>0.29110870865357097</v>
      </c>
      <c r="V163" s="9"/>
    </row>
    <row r="164" spans="14:22" x14ac:dyDescent="0.25">
      <c r="N164" t="s">
        <v>17</v>
      </c>
      <c r="O164" s="7">
        <v>5.8247013952297575</v>
      </c>
      <c r="P164" s="7">
        <v>61.209943706959464</v>
      </c>
      <c r="Q164" s="7">
        <v>2.329880558091903E-2</v>
      </c>
      <c r="R164" s="7">
        <v>0.24483977482783786</v>
      </c>
      <c r="V164" s="9"/>
    </row>
    <row r="165" spans="14:22" x14ac:dyDescent="0.25">
      <c r="N165" t="s">
        <v>18</v>
      </c>
      <c r="O165" s="7">
        <v>4.0158126031458616</v>
      </c>
      <c r="P165" s="7">
        <v>0.45549982746704076</v>
      </c>
      <c r="Q165" s="7">
        <v>4.7988960607593052</v>
      </c>
      <c r="R165" s="7">
        <v>0.5443222938231137</v>
      </c>
      <c r="V165" s="9"/>
    </row>
    <row r="166" spans="14:22" x14ac:dyDescent="0.25">
      <c r="N166" s="1" t="s">
        <v>19</v>
      </c>
      <c r="O166" s="7">
        <f>SUM(O147:O165)</f>
        <v>57.628588597706184</v>
      </c>
      <c r="P166" s="7">
        <f>SUM(P147:P165)</f>
        <v>89.741929031745229</v>
      </c>
      <c r="Q166" s="7">
        <f>SUM(Q147:Q165)</f>
        <v>101.27240000000003</v>
      </c>
      <c r="R166" s="7">
        <f>SUM(R147:R165)</f>
        <v>119.14399999999998</v>
      </c>
      <c r="V166" s="9"/>
    </row>
    <row r="167" spans="14:22" x14ac:dyDescent="0.25">
      <c r="U167" s="1"/>
      <c r="V167" s="9"/>
    </row>
    <row r="169" spans="14:22" x14ac:dyDescent="0.25">
      <c r="N169" s="4" t="s">
        <v>40</v>
      </c>
      <c r="S169" t="s">
        <v>26</v>
      </c>
    </row>
    <row r="170" spans="14:22" x14ac:dyDescent="0.25">
      <c r="O170" s="5" t="s">
        <v>46</v>
      </c>
      <c r="P170" s="10" t="s">
        <v>45</v>
      </c>
      <c r="Q170" s="5" t="s">
        <v>20</v>
      </c>
      <c r="R170" s="6" t="s">
        <v>21</v>
      </c>
      <c r="S170" s="5" t="s">
        <v>25</v>
      </c>
      <c r="T170" s="6" t="s">
        <v>24</v>
      </c>
    </row>
    <row r="171" spans="14:22" x14ac:dyDescent="0.25">
      <c r="N171" t="s">
        <v>0</v>
      </c>
      <c r="O171" s="7"/>
      <c r="P171" s="7"/>
    </row>
    <row r="172" spans="14:22" x14ac:dyDescent="0.25">
      <c r="N172" t="s">
        <v>1</v>
      </c>
      <c r="O172" s="7"/>
      <c r="P172" s="7"/>
    </row>
    <row r="173" spans="14:22" x14ac:dyDescent="0.25">
      <c r="N173" t="s">
        <v>2</v>
      </c>
      <c r="O173" s="7"/>
      <c r="P173" s="7"/>
    </row>
    <row r="174" spans="14:22" x14ac:dyDescent="0.25">
      <c r="N174" t="s">
        <v>3</v>
      </c>
      <c r="O174" s="7"/>
      <c r="P174" s="7"/>
    </row>
    <row r="175" spans="14:22" x14ac:dyDescent="0.25">
      <c r="N175" t="s">
        <v>4</v>
      </c>
      <c r="O175" s="7"/>
      <c r="P175" s="7"/>
    </row>
    <row r="176" spans="14:22" x14ac:dyDescent="0.25">
      <c r="N176" t="s">
        <v>5</v>
      </c>
      <c r="O176" s="7"/>
      <c r="P176" s="7"/>
    </row>
    <row r="177" spans="14:18" x14ac:dyDescent="0.25">
      <c r="N177" t="s">
        <v>6</v>
      </c>
      <c r="O177" s="7"/>
      <c r="P177" s="7"/>
    </row>
    <row r="178" spans="14:18" x14ac:dyDescent="0.25">
      <c r="N178" t="s">
        <v>7</v>
      </c>
      <c r="O178" s="7"/>
      <c r="P178" s="7"/>
    </row>
    <row r="179" spans="14:18" x14ac:dyDescent="0.25">
      <c r="N179" t="s">
        <v>8</v>
      </c>
      <c r="O179" s="7"/>
      <c r="P179" s="7"/>
    </row>
    <row r="180" spans="14:18" x14ac:dyDescent="0.25">
      <c r="N180" t="s">
        <v>9</v>
      </c>
      <c r="O180" s="7"/>
      <c r="P180" s="7"/>
    </row>
    <row r="181" spans="14:18" x14ac:dyDescent="0.25">
      <c r="N181" t="s">
        <v>10</v>
      </c>
      <c r="O181" s="7"/>
      <c r="P181" s="7"/>
    </row>
    <row r="182" spans="14:18" x14ac:dyDescent="0.25">
      <c r="N182" t="s">
        <v>11</v>
      </c>
      <c r="O182" s="7"/>
      <c r="P182" s="7"/>
    </row>
    <row r="183" spans="14:18" x14ac:dyDescent="0.25">
      <c r="N183" t="s">
        <v>12</v>
      </c>
      <c r="O183" s="7"/>
      <c r="P183" s="7"/>
    </row>
    <row r="184" spans="14:18" x14ac:dyDescent="0.25">
      <c r="N184" t="s">
        <v>13</v>
      </c>
      <c r="O184" s="7"/>
      <c r="P184" s="7"/>
    </row>
    <row r="185" spans="14:18" x14ac:dyDescent="0.25">
      <c r="N185" t="s">
        <v>14</v>
      </c>
      <c r="O185" s="7"/>
      <c r="P185" s="7"/>
    </row>
    <row r="186" spans="14:18" x14ac:dyDescent="0.25">
      <c r="N186" t="s">
        <v>15</v>
      </c>
      <c r="O186" s="7"/>
      <c r="P186" s="7"/>
    </row>
    <row r="187" spans="14:18" x14ac:dyDescent="0.25">
      <c r="N187" t="s">
        <v>16</v>
      </c>
      <c r="O187" s="7"/>
      <c r="P187" s="7"/>
    </row>
    <row r="188" spans="14:18" x14ac:dyDescent="0.25">
      <c r="N188" t="s">
        <v>17</v>
      </c>
      <c r="O188" s="7"/>
      <c r="P188" s="7"/>
    </row>
    <row r="189" spans="14:18" x14ac:dyDescent="0.25">
      <c r="N189" t="s">
        <v>18</v>
      </c>
      <c r="O189" s="7"/>
      <c r="P189" s="7"/>
    </row>
    <row r="190" spans="14:18" x14ac:dyDescent="0.25">
      <c r="N190" s="1" t="s">
        <v>19</v>
      </c>
      <c r="O190" s="7">
        <f>SUM(O171:O189)</f>
        <v>0</v>
      </c>
      <c r="P190" s="7">
        <f>SUM(P171:P189)</f>
        <v>0</v>
      </c>
      <c r="Q190" s="7">
        <f>SUM(Q171:Q189)</f>
        <v>0</v>
      </c>
      <c r="R190" s="7">
        <f>SUM(R171:R189)</f>
        <v>0</v>
      </c>
    </row>
    <row r="193" spans="14:22" x14ac:dyDescent="0.25">
      <c r="N193" s="4" t="s">
        <v>41</v>
      </c>
      <c r="S193" t="s">
        <v>26</v>
      </c>
    </row>
    <row r="194" spans="14:22" x14ac:dyDescent="0.25">
      <c r="O194" s="5" t="s">
        <v>46</v>
      </c>
      <c r="P194" s="10" t="s">
        <v>45</v>
      </c>
      <c r="Q194" s="5" t="s">
        <v>20</v>
      </c>
      <c r="R194" s="6" t="s">
        <v>21</v>
      </c>
      <c r="S194" s="5" t="s">
        <v>25</v>
      </c>
      <c r="T194" s="6" t="s">
        <v>24</v>
      </c>
      <c r="V194" s="5"/>
    </row>
    <row r="195" spans="14:22" x14ac:dyDescent="0.25">
      <c r="N195" t="s">
        <v>0</v>
      </c>
      <c r="O195" s="7">
        <v>8.9609415040584922E-2</v>
      </c>
      <c r="P195" s="7">
        <v>0.54881744641553987</v>
      </c>
      <c r="Q195" s="7">
        <v>1.1319461307926688</v>
      </c>
      <c r="R195" s="7">
        <v>6.9326619831210996</v>
      </c>
      <c r="S195">
        <f>T195*0.85</f>
        <v>109.87100000000001</v>
      </c>
      <c r="T195">
        <f>281*0.46</f>
        <v>129.26000000000002</v>
      </c>
      <c r="V195" s="9"/>
    </row>
    <row r="196" spans="14:22" x14ac:dyDescent="0.25">
      <c r="N196" t="s">
        <v>1</v>
      </c>
      <c r="O196" s="7">
        <v>0.30046883740396813</v>
      </c>
      <c r="P196" s="7">
        <v>0.33920703848207279</v>
      </c>
      <c r="Q196" s="7">
        <v>58.050579386446636</v>
      </c>
      <c r="R196" s="7">
        <v>65.534799834736461</v>
      </c>
      <c r="V196" s="9"/>
    </row>
    <row r="197" spans="14:22" x14ac:dyDescent="0.25">
      <c r="N197" t="s">
        <v>2</v>
      </c>
      <c r="O197" s="7">
        <v>1.265655492317007E-2</v>
      </c>
      <c r="P197" s="7">
        <v>3.7154918582867076E-2</v>
      </c>
      <c r="Q197" s="7">
        <v>4.9132746211746216E-2</v>
      </c>
      <c r="R197" s="7">
        <v>0.14423539393869</v>
      </c>
      <c r="V197" s="9"/>
    </row>
    <row r="198" spans="14:22" x14ac:dyDescent="0.25">
      <c r="N198" t="s">
        <v>3</v>
      </c>
      <c r="O198" s="7">
        <v>4.4633473588491242E-2</v>
      </c>
      <c r="P198" s="7">
        <v>9.3011287689895944E-2</v>
      </c>
      <c r="Q198" s="7">
        <v>0.17206204068363373</v>
      </c>
      <c r="R198" s="7">
        <v>0.35855851404454886</v>
      </c>
      <c r="V198" s="9"/>
    </row>
    <row r="199" spans="14:22" x14ac:dyDescent="0.25">
      <c r="N199" t="s">
        <v>4</v>
      </c>
      <c r="O199" s="7">
        <v>1.047986680967799E-2</v>
      </c>
      <c r="P199" s="7">
        <v>5.3098612433790965E-2</v>
      </c>
      <c r="Q199" s="7">
        <v>3.6249859294676168E-2</v>
      </c>
      <c r="R199" s="7">
        <v>0.18366810040848294</v>
      </c>
      <c r="V199" s="9"/>
    </row>
    <row r="200" spans="14:22" x14ac:dyDescent="0.25">
      <c r="N200" t="s">
        <v>5</v>
      </c>
      <c r="O200" s="7">
        <v>3.5538807509630489E-2</v>
      </c>
      <c r="P200" s="7">
        <v>8.9324344287558338E-2</v>
      </c>
      <c r="Q200" s="7">
        <v>0.32375853641273372</v>
      </c>
      <c r="R200" s="7">
        <v>0.81374477645965637</v>
      </c>
      <c r="V200" s="9"/>
    </row>
    <row r="201" spans="14:22" x14ac:dyDescent="0.25">
      <c r="N201" t="s">
        <v>6</v>
      </c>
      <c r="O201" s="7">
        <v>2.1061995408453986E-2</v>
      </c>
      <c r="P201" s="7">
        <v>0.22869863326534778</v>
      </c>
      <c r="Q201" s="7">
        <v>6.1501026592685635E-3</v>
      </c>
      <c r="R201" s="7">
        <v>6.6780000913481546E-2</v>
      </c>
      <c r="V201" s="9"/>
    </row>
    <row r="202" spans="14:22" x14ac:dyDescent="0.25">
      <c r="N202" t="s">
        <v>7</v>
      </c>
      <c r="O202" s="7">
        <v>1.3923355899312607E-2</v>
      </c>
      <c r="P202" s="7">
        <v>7.4562601539548565E-2</v>
      </c>
      <c r="Q202" s="7">
        <v>8.2147799805944374E-3</v>
      </c>
      <c r="R202" s="7">
        <v>4.3991934908333648E-2</v>
      </c>
      <c r="V202" s="9"/>
    </row>
    <row r="203" spans="14:22" x14ac:dyDescent="0.25">
      <c r="N203" t="s">
        <v>8</v>
      </c>
      <c r="O203" s="7">
        <v>0.10103740083084069</v>
      </c>
      <c r="P203" s="7">
        <v>0.26657162773401621</v>
      </c>
      <c r="Q203" s="7">
        <v>5.6085861201199663</v>
      </c>
      <c r="R203" s="7">
        <v>14.79739105551524</v>
      </c>
      <c r="V203" s="9"/>
    </row>
    <row r="204" spans="14:22" x14ac:dyDescent="0.25">
      <c r="N204" t="s">
        <v>9</v>
      </c>
      <c r="O204" s="7">
        <v>2.8201267867711959</v>
      </c>
      <c r="P204" s="7">
        <v>4.032622920884303</v>
      </c>
      <c r="Q204" s="7">
        <v>1.2887979415544366</v>
      </c>
      <c r="R204" s="7">
        <v>1.8429086748441266</v>
      </c>
      <c r="V204" s="9"/>
    </row>
    <row r="205" spans="14:22" x14ac:dyDescent="0.25">
      <c r="N205" t="s">
        <v>10</v>
      </c>
      <c r="O205" s="7">
        <v>1.1286185004304252</v>
      </c>
      <c r="P205" s="7">
        <v>1.1498955755805151</v>
      </c>
      <c r="Q205" s="7">
        <v>1.8780211847162276</v>
      </c>
      <c r="R205" s="7">
        <v>1.9134262377659772</v>
      </c>
      <c r="V205" s="9"/>
    </row>
    <row r="206" spans="14:22" x14ac:dyDescent="0.25">
      <c r="N206" t="s">
        <v>11</v>
      </c>
      <c r="O206" s="7">
        <v>2.9431184343034382</v>
      </c>
      <c r="P206" s="7">
        <v>5.425442727968889</v>
      </c>
      <c r="Q206" s="7">
        <v>9.3532303842163262</v>
      </c>
      <c r="R206" s="7">
        <v>17.242056989485128</v>
      </c>
      <c r="V206" s="9"/>
    </row>
    <row r="207" spans="14:22" x14ac:dyDescent="0.25">
      <c r="N207" t="s">
        <v>12</v>
      </c>
      <c r="O207" s="7">
        <v>1.7871436598018797</v>
      </c>
      <c r="P207" s="7">
        <v>2.7583879058416425</v>
      </c>
      <c r="Q207" s="7">
        <v>2.7539883797546967</v>
      </c>
      <c r="R207" s="7">
        <v>4.2506757629019711</v>
      </c>
      <c r="V207" s="9"/>
    </row>
    <row r="208" spans="14:22" x14ac:dyDescent="0.25">
      <c r="N208" t="s">
        <v>13</v>
      </c>
      <c r="O208" s="7">
        <v>3.0428096381046953E-2</v>
      </c>
      <c r="P208" s="7">
        <v>4.5278745680640234E-2</v>
      </c>
      <c r="Q208" s="7">
        <v>5.510528254607603E-2</v>
      </c>
      <c r="R208" s="7">
        <v>8.1999808427639459E-2</v>
      </c>
      <c r="V208" s="9"/>
    </row>
    <row r="209" spans="14:22" x14ac:dyDescent="0.25">
      <c r="N209" t="s">
        <v>14</v>
      </c>
      <c r="O209" s="7">
        <v>3.5286855586745873E-2</v>
      </c>
      <c r="P209" s="7">
        <v>4.7844176288441988E-2</v>
      </c>
      <c r="Q209" s="7">
        <v>4.1073899902972194E-2</v>
      </c>
      <c r="R209" s="7">
        <v>5.5690621199746472E-2</v>
      </c>
      <c r="V209" s="9"/>
    </row>
    <row r="210" spans="14:22" x14ac:dyDescent="0.25">
      <c r="N210" t="s">
        <v>15</v>
      </c>
      <c r="O210" s="7">
        <v>11.33879216525688</v>
      </c>
      <c r="P210" s="7">
        <v>6.1293557544436075</v>
      </c>
      <c r="Q210" s="7">
        <v>25.931817681942483</v>
      </c>
      <c r="R210" s="7">
        <v>14.01783661041253</v>
      </c>
      <c r="V210" s="9"/>
    </row>
    <row r="211" spans="14:22" x14ac:dyDescent="0.25">
      <c r="N211" t="s">
        <v>16</v>
      </c>
      <c r="O211" s="7">
        <v>7.7157881347966413</v>
      </c>
      <c r="P211" s="7">
        <v>6.6820621351993408</v>
      </c>
      <c r="Q211" s="7">
        <v>0.60183147451413799</v>
      </c>
      <c r="R211" s="7">
        <v>0.52120084654554855</v>
      </c>
      <c r="V211" s="9"/>
    </row>
    <row r="212" spans="14:22" x14ac:dyDescent="0.25">
      <c r="N212" t="s">
        <v>17</v>
      </c>
      <c r="O212" s="7">
        <v>0.74130701696540724</v>
      </c>
      <c r="P212" s="7">
        <v>2.1478056863140731</v>
      </c>
      <c r="Q212" s="7">
        <v>5.9304561357232579E-3</v>
      </c>
      <c r="R212" s="7">
        <v>1.7182445490512586E-2</v>
      </c>
      <c r="V212" s="9"/>
    </row>
    <row r="213" spans="14:22" x14ac:dyDescent="0.25">
      <c r="N213" t="s">
        <v>18</v>
      </c>
      <c r="O213" s="7">
        <v>1.9593025967389495</v>
      </c>
      <c r="P213" s="7">
        <v>0.33576134618022924</v>
      </c>
      <c r="Q213" s="7">
        <v>2.5745236121149797</v>
      </c>
      <c r="R213" s="7">
        <v>0.44119040888082123</v>
      </c>
      <c r="V213" s="9"/>
    </row>
    <row r="214" spans="14:22" x14ac:dyDescent="0.25">
      <c r="N214" s="1" t="s">
        <v>19</v>
      </c>
      <c r="O214" s="7">
        <f>SUM(O195:O213)</f>
        <v>31.129321954446738</v>
      </c>
      <c r="P214" s="7">
        <f>SUM(P195:P213)</f>
        <v>30.484903484812321</v>
      </c>
      <c r="Q214" s="7">
        <f>SUM(Q195:Q213)</f>
        <v>109.87100000000001</v>
      </c>
      <c r="R214" s="7">
        <f>SUM(R195:R213)</f>
        <v>129.26</v>
      </c>
      <c r="V214" s="9"/>
    </row>
    <row r="215" spans="14:22" x14ac:dyDescent="0.25">
      <c r="U215" s="1"/>
      <c r="V215" s="9"/>
    </row>
    <row r="217" spans="14:22" x14ac:dyDescent="0.25">
      <c r="N217" s="4" t="s">
        <v>42</v>
      </c>
      <c r="S217" t="s">
        <v>26</v>
      </c>
    </row>
    <row r="218" spans="14:22" x14ac:dyDescent="0.25">
      <c r="O218" s="5" t="s">
        <v>46</v>
      </c>
      <c r="P218" s="10" t="s">
        <v>45</v>
      </c>
      <c r="Q218" s="5" t="s">
        <v>20</v>
      </c>
      <c r="R218" s="6" t="s">
        <v>21</v>
      </c>
      <c r="S218" s="5" t="s">
        <v>25</v>
      </c>
      <c r="T218" s="6" t="s">
        <v>24</v>
      </c>
    </row>
    <row r="219" spans="14:22" x14ac:dyDescent="0.25">
      <c r="N219" t="s">
        <v>0</v>
      </c>
      <c r="O219" s="7">
        <v>0.99096032384379795</v>
      </c>
      <c r="P219" s="7">
        <v>0.42504846121924961</v>
      </c>
      <c r="Q219" s="7">
        <v>11.793418814065038</v>
      </c>
      <c r="R219" s="7">
        <v>5.0585017369702898</v>
      </c>
      <c r="S219">
        <f>T219*0.85</f>
        <v>91.957250000000002</v>
      </c>
      <c r="T219">
        <f>281*0.385</f>
        <v>108.185</v>
      </c>
    </row>
    <row r="220" spans="14:22" x14ac:dyDescent="0.25">
      <c r="N220" t="s">
        <v>1</v>
      </c>
      <c r="O220" s="7">
        <v>0.35307209154211272</v>
      </c>
      <c r="P220" s="7">
        <v>0.42816725852651971</v>
      </c>
      <c r="Q220" s="7">
        <v>57.091757202359624</v>
      </c>
      <c r="R220" s="7">
        <v>69.234645703738238</v>
      </c>
    </row>
    <row r="221" spans="14:22" x14ac:dyDescent="0.25">
      <c r="N221" t="s">
        <v>2</v>
      </c>
      <c r="O221" s="7">
        <v>6.2021885626268565E-3</v>
      </c>
      <c r="P221" s="7">
        <v>2.3410061181114925E-2</v>
      </c>
      <c r="Q221" s="7">
        <v>2.379159532623662E-2</v>
      </c>
      <c r="R221" s="7">
        <v>8.980099469075685E-2</v>
      </c>
    </row>
    <row r="222" spans="14:22" x14ac:dyDescent="0.25">
      <c r="N222" t="s">
        <v>3</v>
      </c>
      <c r="O222" s="7">
        <v>6.848916024587115E-2</v>
      </c>
      <c r="P222" s="7">
        <v>7.4058829854792146E-2</v>
      </c>
      <c r="Q222" s="7">
        <v>0.26402571274783326</v>
      </c>
      <c r="R222" s="7">
        <v>0.28549678909022375</v>
      </c>
    </row>
    <row r="223" spans="14:22" x14ac:dyDescent="0.25">
      <c r="N223" t="s">
        <v>4</v>
      </c>
      <c r="O223" s="7">
        <v>5.8733227186218324E-3</v>
      </c>
      <c r="P223" s="7">
        <v>2.4663403950698898E-2</v>
      </c>
      <c r="Q223" s="7">
        <v>2.1243808273255168E-2</v>
      </c>
      <c r="R223" s="7">
        <v>8.920753208967791E-2</v>
      </c>
    </row>
    <row r="224" spans="14:22" x14ac:dyDescent="0.25">
      <c r="N224" t="s">
        <v>5</v>
      </c>
      <c r="O224" s="7">
        <v>1.4975103169320377E-2</v>
      </c>
      <c r="P224" s="7">
        <v>4.563748887775225E-2</v>
      </c>
      <c r="Q224" s="7">
        <v>0.13642318987250862</v>
      </c>
      <c r="R224" s="7">
        <v>0.41575752367632296</v>
      </c>
    </row>
    <row r="225" spans="14:18" x14ac:dyDescent="0.25">
      <c r="N225" t="s">
        <v>6</v>
      </c>
      <c r="O225" s="7">
        <v>9.4835434967456972E-2</v>
      </c>
      <c r="P225" s="7">
        <v>0.24235900855205891</v>
      </c>
      <c r="Q225" s="7">
        <v>1.375113807028126E-2</v>
      </c>
      <c r="R225" s="7">
        <v>3.5142056240048541E-2</v>
      </c>
    </row>
    <row r="226" spans="14:18" x14ac:dyDescent="0.25">
      <c r="N226" t="s">
        <v>7</v>
      </c>
      <c r="O226" s="7">
        <v>0.10221632652569583</v>
      </c>
      <c r="P226" s="7">
        <v>0.23818789076711319</v>
      </c>
      <c r="Q226" s="7">
        <v>4.763280816097426E-2</v>
      </c>
      <c r="R226" s="7">
        <v>0.11099555709747476</v>
      </c>
    </row>
    <row r="227" spans="14:18" x14ac:dyDescent="0.25">
      <c r="N227" t="s">
        <v>8</v>
      </c>
      <c r="O227" s="7">
        <v>6.177159553092447E-2</v>
      </c>
      <c r="P227" s="7">
        <v>0.19743475149997006</v>
      </c>
      <c r="Q227" s="7">
        <v>3.4289412679216174</v>
      </c>
      <c r="R227" s="7">
        <v>10.959603055763337</v>
      </c>
    </row>
    <row r="228" spans="14:18" x14ac:dyDescent="0.25">
      <c r="N228" t="s">
        <v>9</v>
      </c>
      <c r="O228" s="7">
        <v>0.41233386565940322</v>
      </c>
      <c r="P228" s="7">
        <v>0.51367617822192047</v>
      </c>
      <c r="Q228" s="7">
        <v>0.29770505100608913</v>
      </c>
      <c r="R228" s="7">
        <v>0.37087420067622656</v>
      </c>
    </row>
    <row r="229" spans="14:18" x14ac:dyDescent="0.25">
      <c r="N229" t="s">
        <v>10</v>
      </c>
      <c r="O229" s="7">
        <v>0.61657051004937569</v>
      </c>
      <c r="P229" s="7">
        <v>0.98121825885587222</v>
      </c>
      <c r="Q229" s="7">
        <v>0.75098288124013957</v>
      </c>
      <c r="R229" s="7">
        <v>1.1951238392864523</v>
      </c>
    </row>
    <row r="230" spans="14:18" x14ac:dyDescent="0.25">
      <c r="N230" t="s">
        <v>11</v>
      </c>
      <c r="O230" s="7">
        <v>1.8733621782434449</v>
      </c>
      <c r="P230" s="7">
        <v>2.6579427966120015</v>
      </c>
      <c r="Q230" s="7">
        <v>6.6354488353382814</v>
      </c>
      <c r="R230" s="7">
        <v>9.4144333855997093</v>
      </c>
    </row>
    <row r="231" spans="14:18" x14ac:dyDescent="0.25">
      <c r="N231" t="s">
        <v>12</v>
      </c>
      <c r="O231" s="7">
        <v>1.4031891532505598</v>
      </c>
      <c r="P231" s="7">
        <v>1.492447134728524</v>
      </c>
      <c r="Q231" s="7">
        <v>2.1188156214083453</v>
      </c>
      <c r="R231" s="7">
        <v>2.2535951734400714</v>
      </c>
    </row>
    <row r="232" spans="14:18" x14ac:dyDescent="0.25">
      <c r="N232" t="s">
        <v>13</v>
      </c>
      <c r="O232" s="7">
        <v>1.0412067966314657E-2</v>
      </c>
      <c r="P232" s="7">
        <v>9.351006187765136E-2</v>
      </c>
      <c r="Q232" s="7">
        <v>2.0043230835155714E-2</v>
      </c>
      <c r="R232" s="7">
        <v>0.18000686911447888</v>
      </c>
    </row>
    <row r="233" spans="14:18" x14ac:dyDescent="0.25">
      <c r="N233" t="s">
        <v>14</v>
      </c>
      <c r="O233" s="7">
        <v>1.0078031516793809E-2</v>
      </c>
      <c r="P233" s="7">
        <v>3.9109515873107521E-2</v>
      </c>
      <c r="Q233" s="7">
        <v>1.0632323250217467E-2</v>
      </c>
      <c r="R233" s="7">
        <v>4.1260539246128436E-2</v>
      </c>
    </row>
    <row r="234" spans="14:18" x14ac:dyDescent="0.25">
      <c r="N234" t="s">
        <v>15</v>
      </c>
      <c r="O234" s="7">
        <v>3.8959688072739302</v>
      </c>
      <c r="P234" s="7">
        <v>3.7034260032650077</v>
      </c>
      <c r="Q234" s="7">
        <v>8.3802289044462235</v>
      </c>
      <c r="R234" s="7">
        <v>7.9660693330230306</v>
      </c>
    </row>
    <row r="235" spans="14:18" x14ac:dyDescent="0.25">
      <c r="N235" t="s">
        <v>16</v>
      </c>
      <c r="O235" s="7">
        <v>4.5268319484259223</v>
      </c>
      <c r="P235" s="7">
        <v>3.3797888083600478</v>
      </c>
      <c r="Q235" s="7">
        <v>0.3666733878224997</v>
      </c>
      <c r="R235" s="7">
        <v>0.27376289347716387</v>
      </c>
    </row>
    <row r="236" spans="14:18" x14ac:dyDescent="0.25">
      <c r="N236" t="s">
        <v>17</v>
      </c>
      <c r="O236" s="7">
        <v>1.0789839150220693</v>
      </c>
      <c r="P236" s="7">
        <v>1.4903997066092018</v>
      </c>
      <c r="Q236" s="7">
        <v>9.7108552351986219E-3</v>
      </c>
      <c r="R236" s="7">
        <v>1.3413597359482816E-2</v>
      </c>
    </row>
    <row r="237" spans="14:18" x14ac:dyDescent="0.25">
      <c r="N237" t="s">
        <v>18</v>
      </c>
      <c r="O237" s="7">
        <v>0.40386344128733026</v>
      </c>
      <c r="P237" s="7">
        <v>0.14593877176099895</v>
      </c>
      <c r="Q237" s="7">
        <v>0.54602337262047052</v>
      </c>
      <c r="R237" s="7">
        <v>0.1973092194208706</v>
      </c>
    </row>
    <row r="238" spans="14:18" x14ac:dyDescent="0.25">
      <c r="N238" s="1" t="s">
        <v>19</v>
      </c>
      <c r="O238" s="7">
        <f>SUM(O219:O237)</f>
        <v>15.929989465801572</v>
      </c>
      <c r="P238" s="7">
        <f>SUM(P219:P237)</f>
        <v>16.196424390593606</v>
      </c>
      <c r="Q238" s="7">
        <f>SUM(Q219:Q237)</f>
        <v>91.957249999999974</v>
      </c>
      <c r="R238" s="7">
        <f>SUM(R219:R237)</f>
        <v>108.18499999999997</v>
      </c>
    </row>
    <row r="241" spans="14:20" x14ac:dyDescent="0.25">
      <c r="N241" s="4" t="s">
        <v>43</v>
      </c>
      <c r="S241" t="s">
        <v>26</v>
      </c>
    </row>
    <row r="242" spans="14:20" x14ac:dyDescent="0.25">
      <c r="O242" s="5" t="s">
        <v>46</v>
      </c>
      <c r="P242" s="10" t="s">
        <v>45</v>
      </c>
      <c r="Q242" s="5" t="s">
        <v>20</v>
      </c>
      <c r="R242" s="6" t="s">
        <v>21</v>
      </c>
      <c r="S242" s="5" t="s">
        <v>25</v>
      </c>
      <c r="T242" s="6" t="s">
        <v>24</v>
      </c>
    </row>
    <row r="243" spans="14:20" x14ac:dyDescent="0.25">
      <c r="N243" t="s">
        <v>0</v>
      </c>
      <c r="O243" s="7">
        <v>0.42706182314444568</v>
      </c>
      <c r="P243" s="7">
        <v>0.52386459612219505</v>
      </c>
      <c r="Q243" s="7">
        <v>4.1181571605818901</v>
      </c>
      <c r="R243" s="7">
        <v>5.0516263004063271</v>
      </c>
      <c r="S243">
        <f>T243*0.85</f>
        <v>80.970150000000004</v>
      </c>
      <c r="T243">
        <f>281*0.339</f>
        <v>95.259</v>
      </c>
    </row>
    <row r="244" spans="14:20" x14ac:dyDescent="0.25">
      <c r="N244" t="s">
        <v>1</v>
      </c>
      <c r="O244" s="7">
        <v>0.33462626935874179</v>
      </c>
      <c r="P244" s="7">
        <v>9.4073581083858548E-2</v>
      </c>
      <c r="Q244" s="7">
        <v>47.644088231297651</v>
      </c>
      <c r="R244" s="7">
        <v>13.394196474719779</v>
      </c>
    </row>
    <row r="245" spans="14:20" x14ac:dyDescent="0.25">
      <c r="N245" t="s">
        <v>2</v>
      </c>
      <c r="O245" s="7">
        <v>2.8879066248953294E-2</v>
      </c>
      <c r="P245" s="7">
        <v>3.7537614506399128E-2</v>
      </c>
      <c r="Q245" s="7">
        <v>7.9417432184621564E-2</v>
      </c>
      <c r="R245" s="7">
        <v>0.1032284398925976</v>
      </c>
    </row>
    <row r="246" spans="14:20" x14ac:dyDescent="0.25">
      <c r="N246" t="s">
        <v>3</v>
      </c>
      <c r="O246" s="7">
        <v>3.7000849860864611E-2</v>
      </c>
      <c r="P246" s="7">
        <v>0.10689596366406692</v>
      </c>
      <c r="Q246" s="7">
        <v>0.14263827621363306</v>
      </c>
      <c r="R246" s="7">
        <v>0.41208393992497799</v>
      </c>
    </row>
    <row r="247" spans="14:20" x14ac:dyDescent="0.25">
      <c r="N247" t="s">
        <v>4</v>
      </c>
      <c r="O247" s="7">
        <v>2.6856223469783815E-2</v>
      </c>
      <c r="P247" s="7">
        <v>7.5810376016352599E-2</v>
      </c>
      <c r="Q247" s="7">
        <v>5.0946255922179898E-2</v>
      </c>
      <c r="R247" s="7">
        <v>0.14381228330302087</v>
      </c>
    </row>
    <row r="248" spans="14:20" x14ac:dyDescent="0.25">
      <c r="N248" t="s">
        <v>5</v>
      </c>
      <c r="O248" s="7">
        <v>3.4421394276793235E-2</v>
      </c>
      <c r="P248" s="7">
        <v>8.5857071710364496E-2</v>
      </c>
      <c r="Q248" s="7">
        <v>0.31357890186158638</v>
      </c>
      <c r="R248" s="7">
        <v>0.78215792328142053</v>
      </c>
    </row>
    <row r="249" spans="14:20" x14ac:dyDescent="0.25">
      <c r="N249" t="s">
        <v>6</v>
      </c>
      <c r="O249" s="7">
        <v>1.3095606110980298</v>
      </c>
      <c r="P249" s="7">
        <v>2.3387100164573886</v>
      </c>
      <c r="Q249" s="7">
        <v>0.19643409166470446</v>
      </c>
      <c r="R249" s="7">
        <v>0.35080650246860828</v>
      </c>
    </row>
    <row r="250" spans="14:20" x14ac:dyDescent="0.25">
      <c r="N250" t="s">
        <v>7</v>
      </c>
      <c r="O250" s="7">
        <v>0.20182224734220469</v>
      </c>
      <c r="P250" s="7">
        <v>0.43265149278962522</v>
      </c>
      <c r="Q250" s="7">
        <v>7.2050542301167073E-2</v>
      </c>
      <c r="R250" s="7">
        <v>0.1544565829258962</v>
      </c>
    </row>
    <row r="251" spans="14:20" x14ac:dyDescent="0.25">
      <c r="N251" t="s">
        <v>8</v>
      </c>
      <c r="O251" s="7">
        <v>3.1049034068753568E-2</v>
      </c>
      <c r="P251" s="7">
        <v>8.1821936607681847E-2</v>
      </c>
      <c r="Q251" s="7">
        <v>1.7235318811565106</v>
      </c>
      <c r="R251" s="7">
        <v>4.5419357010924193</v>
      </c>
    </row>
    <row r="252" spans="14:20" x14ac:dyDescent="0.25">
      <c r="N252" t="s">
        <v>9</v>
      </c>
      <c r="O252" s="7">
        <v>0.5164861892908178</v>
      </c>
      <c r="P252" s="7">
        <v>1.2193120929222259</v>
      </c>
      <c r="Q252" s="7">
        <v>0.47929918366187896</v>
      </c>
      <c r="R252" s="7">
        <v>1.1315216222318256</v>
      </c>
    </row>
    <row r="253" spans="14:20" x14ac:dyDescent="0.25">
      <c r="N253" t="s">
        <v>10</v>
      </c>
      <c r="O253" s="7">
        <v>2.3966556953557516</v>
      </c>
      <c r="P253" s="7">
        <v>1.2341600368211543</v>
      </c>
      <c r="Q253" s="7">
        <v>2.8903667685990362</v>
      </c>
      <c r="R253" s="7">
        <v>1.488397004406312</v>
      </c>
    </row>
    <row r="254" spans="14:20" x14ac:dyDescent="0.25">
      <c r="N254" t="s">
        <v>11</v>
      </c>
      <c r="O254" s="7">
        <v>1.3744348244121096</v>
      </c>
      <c r="P254" s="7">
        <v>2.0624827038355558</v>
      </c>
      <c r="Q254" s="7">
        <v>4.4696620489881802</v>
      </c>
      <c r="R254" s="7">
        <v>6.7071937528732271</v>
      </c>
    </row>
    <row r="255" spans="14:20" x14ac:dyDescent="0.25">
      <c r="N255" t="s">
        <v>12</v>
      </c>
      <c r="O255" s="7">
        <v>1.2020778062248896</v>
      </c>
      <c r="P255" s="7">
        <v>1.9761750593536522</v>
      </c>
      <c r="Q255" s="7">
        <v>1.6300175052409505</v>
      </c>
      <c r="R255" s="7">
        <v>2.6796933804835525</v>
      </c>
    </row>
    <row r="256" spans="14:20" x14ac:dyDescent="0.25">
      <c r="N256" t="s">
        <v>13</v>
      </c>
      <c r="O256" s="7">
        <v>1.0840241404109807</v>
      </c>
      <c r="P256" s="7">
        <v>2.6883916594354096</v>
      </c>
      <c r="Q256" s="7">
        <v>2.1431157255925091</v>
      </c>
      <c r="R256" s="7">
        <v>5.3149503107038054</v>
      </c>
    </row>
    <row r="257" spans="1:18" x14ac:dyDescent="0.25">
      <c r="N257" t="s">
        <v>14</v>
      </c>
      <c r="O257" s="7">
        <v>5.530996905286969</v>
      </c>
      <c r="P257" s="7">
        <v>19.345188933307185</v>
      </c>
      <c r="Q257" s="7">
        <v>6.1228135741526746</v>
      </c>
      <c r="R257" s="7">
        <v>21.415124149171053</v>
      </c>
    </row>
    <row r="258" spans="1:18" x14ac:dyDescent="0.25">
      <c r="N258" t="s">
        <v>15</v>
      </c>
      <c r="O258" s="7">
        <v>3.6385271305500311</v>
      </c>
      <c r="P258" s="7">
        <v>6.2606775363914418</v>
      </c>
      <c r="Q258" s="7">
        <v>7.4007641835387625</v>
      </c>
      <c r="R258" s="7">
        <v>12.73421810902019</v>
      </c>
    </row>
    <row r="259" spans="1:18" x14ac:dyDescent="0.25">
      <c r="N259" t="s">
        <v>16</v>
      </c>
      <c r="O259" s="7">
        <v>2.8100045586795219</v>
      </c>
      <c r="P259" s="7">
        <v>6.5979695882129121</v>
      </c>
      <c r="Q259" s="7">
        <v>0.19951032366624605</v>
      </c>
      <c r="R259" s="7">
        <v>0.46845584076311669</v>
      </c>
    </row>
    <row r="260" spans="1:18" x14ac:dyDescent="0.25">
      <c r="N260" t="s">
        <v>17</v>
      </c>
      <c r="O260" s="7">
        <v>2.3859329530028961</v>
      </c>
      <c r="P260" s="7">
        <v>6.307423284560536</v>
      </c>
      <c r="Q260" s="7">
        <v>1.9087463624023169E-2</v>
      </c>
      <c r="R260" s="7">
        <v>5.0459386276484289E-2</v>
      </c>
    </row>
    <row r="261" spans="1:18" x14ac:dyDescent="0.25">
      <c r="N261" t="s">
        <v>18</v>
      </c>
      <c r="O261" s="7">
        <v>1.0988538359929423</v>
      </c>
      <c r="P261" s="7">
        <v>15.805760600047728</v>
      </c>
      <c r="Q261" s="7">
        <v>1.2746704497518129</v>
      </c>
      <c r="R261" s="7">
        <v>18.334682296055362</v>
      </c>
    </row>
    <row r="262" spans="1:18" x14ac:dyDescent="0.25">
      <c r="N262" s="1" t="s">
        <v>19</v>
      </c>
      <c r="O262" s="7">
        <f>SUM(O243:O261)</f>
        <v>24.46927155807548</v>
      </c>
      <c r="P262" s="7">
        <f>SUM(P243:P261)</f>
        <v>67.274764143845729</v>
      </c>
      <c r="Q262" s="7">
        <f>SUM(Q243:Q261)</f>
        <v>80.970150000000018</v>
      </c>
      <c r="R262" s="7">
        <f>SUM(R243:R261)</f>
        <v>95.258999999999972</v>
      </c>
    </row>
    <row r="263" spans="1:18" x14ac:dyDescent="0.25">
      <c r="A263" t="s">
        <v>22</v>
      </c>
      <c r="B263" s="4" t="s">
        <v>47</v>
      </c>
      <c r="M263" t="s">
        <v>49</v>
      </c>
      <c r="N263" s="4" t="s">
        <v>47</v>
      </c>
    </row>
    <row r="264" spans="1:18" x14ac:dyDescent="0.25">
      <c r="C264" s="5" t="s">
        <v>46</v>
      </c>
      <c r="D264" s="10" t="s">
        <v>45</v>
      </c>
      <c r="E264" s="5" t="s">
        <v>20</v>
      </c>
      <c r="F264" s="6" t="s">
        <v>21</v>
      </c>
      <c r="O264" s="5" t="s">
        <v>46</v>
      </c>
      <c r="P264" s="10" t="s">
        <v>45</v>
      </c>
      <c r="Q264" s="5" t="s">
        <v>20</v>
      </c>
      <c r="R264" s="6" t="s">
        <v>21</v>
      </c>
    </row>
    <row r="265" spans="1:18" x14ac:dyDescent="0.25">
      <c r="B265" t="s">
        <v>0</v>
      </c>
      <c r="C265" s="7">
        <f>AVERAGE(C3,C27,C51,C75,C99,C123)</f>
        <v>0.28337220903459154</v>
      </c>
      <c r="D265" s="7">
        <f>AVERAGE(D3,D27,D51,D75,D99,D123)</f>
        <v>0.23699318911539738</v>
      </c>
      <c r="E265" s="7">
        <f>AVERAGE(E3,E27,E51,E75,E99,E123)</f>
        <v>2.8272120951480066</v>
      </c>
      <c r="F265" s="7">
        <f>AVERAGE(F3,F27,F51,F75,F99,F123)</f>
        <v>2.2744171260371142</v>
      </c>
      <c r="N265" t="s">
        <v>0</v>
      </c>
      <c r="O265" s="7">
        <f>AVERAGE(O3,O27,O51,O75,O99,O123,O147,O195,O219,O243)</f>
        <v>0.43652260699274709</v>
      </c>
      <c r="P265" s="7">
        <f>AVERAGE(P27,P51,P75,P99,P123,P147,P195,P219,P243)</f>
        <v>0.55787843221427691</v>
      </c>
      <c r="Q265" s="7">
        <f>AVERAGE(Q3,Q27,Q51,Q75,Q99,Q123,Q147,Q195,Q219,Q243)</f>
        <v>4.9679692241494262</v>
      </c>
      <c r="R265" s="7">
        <f>AVERAGE(R27,R51,R75,R99,R123,R147,R195,R219,R243)</f>
        <v>6.2401458579724611</v>
      </c>
    </row>
    <row r="266" spans="1:18" x14ac:dyDescent="0.25">
      <c r="B266" t="s">
        <v>1</v>
      </c>
      <c r="C266" s="7">
        <f t="shared" ref="C266:C283" si="1">AVERAGE(C4,C28,C52,C76,C100,C124)</f>
        <v>0.28925699811967592</v>
      </c>
      <c r="D266" s="7">
        <f t="shared" ref="D266:E283" si="2">AVERAGE(D4,D28,D52,D76,D100,D124)</f>
        <v>0.26077804756758233</v>
      </c>
      <c r="E266" s="7">
        <f t="shared" si="2"/>
        <v>41.263143961276221</v>
      </c>
      <c r="F266" s="7">
        <f t="shared" ref="F266:F283" si="3">AVERAGE(F4,F28,F52,F76,F100,F124)</f>
        <v>37.698183303298407</v>
      </c>
      <c r="N266" t="s">
        <v>1</v>
      </c>
      <c r="O266" s="7">
        <f t="shared" ref="O266:O283" si="4">AVERAGE(O4,O28,O52,O76,O100,O124,O148,O196,O220,O244)</f>
        <v>0.31503238777433529</v>
      </c>
      <c r="P266" s="7">
        <f t="shared" ref="P266:P283" si="5">AVERAGE(P28,P52,P76,P100,P124,P148,P196,P220,P244)</f>
        <v>0.30828473650009952</v>
      </c>
      <c r="Q266" s="7">
        <f t="shared" ref="Q266:Q283" si="6">AVERAGE(Q4,Q28,Q52,Q76,Q100,Q124,Q148,Q196,Q220,Q244)</f>
        <v>51.972342423010744</v>
      </c>
      <c r="R266" s="7">
        <f t="shared" ref="R266:R283" si="7">AVERAGE(R28,R52,R76,R100,R124,R148,R196,R220,R244)</f>
        <v>51.2910595134394</v>
      </c>
    </row>
    <row r="267" spans="1:18" x14ac:dyDescent="0.25">
      <c r="B267" t="s">
        <v>2</v>
      </c>
      <c r="C267" s="7">
        <f t="shared" si="1"/>
        <v>9.7915834558528744E-2</v>
      </c>
      <c r="D267" s="7">
        <f t="shared" si="2"/>
        <v>8.369906042648545E-2</v>
      </c>
      <c r="E267" s="7">
        <f t="shared" si="2"/>
        <v>0.23725026189436602</v>
      </c>
      <c r="F267" s="7">
        <f t="shared" si="3"/>
        <v>0.18304697795427441</v>
      </c>
      <c r="N267" t="s">
        <v>2</v>
      </c>
      <c r="O267" s="7">
        <f t="shared" si="4"/>
        <v>3.8753038920144645E-2</v>
      </c>
      <c r="P267" s="7">
        <f t="shared" si="5"/>
        <v>0.12221715335650266</v>
      </c>
      <c r="Q267" s="7">
        <f t="shared" si="6"/>
        <v>0.16634482541565093</v>
      </c>
      <c r="R267" s="7">
        <f t="shared" si="7"/>
        <v>0.55373860279019405</v>
      </c>
    </row>
    <row r="268" spans="1:18" x14ac:dyDescent="0.25">
      <c r="B268" t="s">
        <v>3</v>
      </c>
      <c r="C268" s="7">
        <f t="shared" si="1"/>
        <v>0.1985653886894532</v>
      </c>
      <c r="D268" s="7">
        <f t="shared" si="2"/>
        <v>0.21677916007864187</v>
      </c>
      <c r="E268" s="7">
        <f t="shared" si="2"/>
        <v>0.6882070622634453</v>
      </c>
      <c r="F268" s="7">
        <f t="shared" si="3"/>
        <v>0.72906886137466254</v>
      </c>
      <c r="N268" t="s">
        <v>3</v>
      </c>
      <c r="O268" s="7">
        <f t="shared" si="4"/>
        <v>8.9916189849939571E-2</v>
      </c>
      <c r="P268" s="7">
        <f t="shared" si="5"/>
        <v>0.26672661840008832</v>
      </c>
      <c r="Q268" s="7">
        <f t="shared" si="6"/>
        <v>0.34650704464232823</v>
      </c>
      <c r="R268" s="7">
        <f t="shared" si="7"/>
        <v>1.0456394386475472</v>
      </c>
    </row>
    <row r="269" spans="1:18" x14ac:dyDescent="0.25">
      <c r="B269" t="s">
        <v>4</v>
      </c>
      <c r="C269" s="7">
        <f t="shared" si="1"/>
        <v>0.21188711326748966</v>
      </c>
      <c r="D269" s="7">
        <f t="shared" si="2"/>
        <v>0.14523465235506208</v>
      </c>
      <c r="E269" s="7">
        <f t="shared" si="2"/>
        <v>0.566648789036022</v>
      </c>
      <c r="F269" s="7">
        <f t="shared" si="3"/>
        <v>0.28960691273464539</v>
      </c>
      <c r="N269" t="s">
        <v>4</v>
      </c>
      <c r="O269" s="7">
        <f t="shared" si="4"/>
        <v>3.2989667289583566E-2</v>
      </c>
      <c r="P269" s="7">
        <f t="shared" si="5"/>
        <v>0.10028073528231957</v>
      </c>
      <c r="Q269" s="7">
        <f t="shared" si="6"/>
        <v>0.15696871371971172</v>
      </c>
      <c r="R269" s="7">
        <f t="shared" si="7"/>
        <v>0.44571401933373661</v>
      </c>
    </row>
    <row r="270" spans="1:18" x14ac:dyDescent="0.25">
      <c r="B270" t="s">
        <v>5</v>
      </c>
      <c r="C270" s="7">
        <f t="shared" si="1"/>
        <v>9.033156758786183E-2</v>
      </c>
      <c r="D270" s="7">
        <f t="shared" si="2"/>
        <v>0.1823396214601738</v>
      </c>
      <c r="E270" s="7">
        <f t="shared" si="2"/>
        <v>0.53819547968848092</v>
      </c>
      <c r="F270" s="7">
        <f t="shared" si="3"/>
        <v>1.0863794646597156</v>
      </c>
      <c r="N270" t="s">
        <v>5</v>
      </c>
      <c r="O270" s="7">
        <f t="shared" si="4"/>
        <v>4.348148326823386E-2</v>
      </c>
      <c r="P270" s="7">
        <f t="shared" si="5"/>
        <v>0.13360306098662658</v>
      </c>
      <c r="Q270" s="7">
        <f t="shared" si="6"/>
        <v>0.39611631257361035</v>
      </c>
      <c r="R270" s="7">
        <f t="shared" si="7"/>
        <v>1.2171238855881681</v>
      </c>
    </row>
    <row r="271" spans="1:18" x14ac:dyDescent="0.25">
      <c r="B271" t="s">
        <v>6</v>
      </c>
      <c r="C271" s="7">
        <f t="shared" si="1"/>
        <v>0.35047907262116951</v>
      </c>
      <c r="D271" s="7">
        <f t="shared" si="2"/>
        <v>0.59808864303706255</v>
      </c>
      <c r="E271" s="7">
        <f t="shared" si="2"/>
        <v>8.4755263901664671E-2</v>
      </c>
      <c r="F271" s="7">
        <f t="shared" si="3"/>
        <v>0.14438460937609265</v>
      </c>
      <c r="N271" t="s">
        <v>6</v>
      </c>
      <c r="O271" s="7">
        <f t="shared" si="4"/>
        <v>0.67224397928790169</v>
      </c>
      <c r="P271" s="7">
        <f t="shared" si="5"/>
        <v>1.7908857011104808</v>
      </c>
      <c r="Q271" s="7">
        <f t="shared" si="6"/>
        <v>0.17007551924250372</v>
      </c>
      <c r="R271" s="7">
        <f t="shared" si="7"/>
        <v>0.63779670602749328</v>
      </c>
    </row>
    <row r="272" spans="1:18" x14ac:dyDescent="0.25">
      <c r="B272" t="s">
        <v>7</v>
      </c>
      <c r="C272" s="7">
        <f t="shared" si="1"/>
        <v>0.21668696448187344</v>
      </c>
      <c r="D272" s="7">
        <f>AVERAGE(D10,D34,D58,D82,D106,D130)</f>
        <v>0.35159723299369183</v>
      </c>
      <c r="E272" s="7">
        <f t="shared" ref="E272:E283" si="8">AVERAGE(E10,E34,E58,E82,E106,E130)</f>
        <v>7.5200832206306981E-2</v>
      </c>
      <c r="F272" s="7">
        <f>AVERAGE(F10,F34,F58,F82,F106,F130)</f>
        <v>0.1355629535462741</v>
      </c>
      <c r="N272" t="s">
        <v>7</v>
      </c>
      <c r="O272" s="7">
        <f t="shared" si="4"/>
        <v>0.88870851204404988</v>
      </c>
      <c r="P272" s="7">
        <f t="shared" si="5"/>
        <v>1.6351575684852704</v>
      </c>
      <c r="Q272" s="7">
        <f t="shared" si="6"/>
        <v>0.27624996436400651</v>
      </c>
      <c r="R272" s="7">
        <f t="shared" si="7"/>
        <v>0.55739015468645436</v>
      </c>
    </row>
    <row r="273" spans="2:18" x14ac:dyDescent="0.25">
      <c r="B273" t="s">
        <v>8</v>
      </c>
      <c r="C273" s="7">
        <f t="shared" si="1"/>
        <v>0.12850703121719631</v>
      </c>
      <c r="D273" s="7">
        <f t="shared" si="2"/>
        <v>0.47981856615100349</v>
      </c>
      <c r="E273" s="7">
        <f t="shared" si="8"/>
        <v>7.0405147192965343</v>
      </c>
      <c r="F273" s="7">
        <f t="shared" si="3"/>
        <v>26.287819783715033</v>
      </c>
      <c r="N273" t="s">
        <v>8</v>
      </c>
      <c r="O273" s="7">
        <f t="shared" si="4"/>
        <v>0.11608160999904338</v>
      </c>
      <c r="P273" s="7">
        <f t="shared" si="5"/>
        <v>0.2707853631401449</v>
      </c>
      <c r="Q273" s="7">
        <f t="shared" si="6"/>
        <v>6.4436901710468977</v>
      </c>
      <c r="R273" s="7">
        <f t="shared" si="7"/>
        <v>15.031295507909441</v>
      </c>
    </row>
    <row r="274" spans="2:18" x14ac:dyDescent="0.25">
      <c r="B274" t="s">
        <v>9</v>
      </c>
      <c r="C274" s="7">
        <f t="shared" si="1"/>
        <v>2.4944986258814201</v>
      </c>
      <c r="D274" s="7">
        <f t="shared" si="2"/>
        <v>1.6782187406220193</v>
      </c>
      <c r="E274" s="7">
        <f t="shared" si="8"/>
        <v>1.3192528294202226</v>
      </c>
      <c r="F274" s="7">
        <f t="shared" si="3"/>
        <v>0.84172877259695877</v>
      </c>
      <c r="N274" t="s">
        <v>9</v>
      </c>
      <c r="O274" s="7">
        <f t="shared" si="4"/>
        <v>1.5821355085052995</v>
      </c>
      <c r="P274" s="7">
        <f t="shared" si="5"/>
        <v>2.05072314833013</v>
      </c>
      <c r="Q274" s="7">
        <f t="shared" si="6"/>
        <v>0.72274645472029264</v>
      </c>
      <c r="R274" s="7">
        <f>AVERAGE(R36,R60,R84,R108,R132,R156,R204,R228,R252)</f>
        <v>0.95339907966539428</v>
      </c>
    </row>
    <row r="275" spans="2:18" x14ac:dyDescent="0.25">
      <c r="B275" t="s">
        <v>10</v>
      </c>
      <c r="C275" s="7">
        <f t="shared" si="1"/>
        <v>0.81498859852148753</v>
      </c>
      <c r="D275" s="7">
        <f t="shared" si="2"/>
        <v>0.90502666289627831</v>
      </c>
      <c r="E275" s="7">
        <f t="shared" si="8"/>
        <v>1.0159037779947226</v>
      </c>
      <c r="F275" s="7">
        <f t="shared" si="3"/>
        <v>1.1420745911640879</v>
      </c>
      <c r="N275" t="s">
        <v>10</v>
      </c>
      <c r="O275" s="7">
        <f t="shared" si="4"/>
        <v>0.96014426329378821</v>
      </c>
      <c r="P275" s="7">
        <f t="shared" si="5"/>
        <v>1.2710987536314151</v>
      </c>
      <c r="Q275" s="7">
        <f t="shared" si="6"/>
        <v>1.3384657155758475</v>
      </c>
      <c r="R275" s="7">
        <f t="shared" si="7"/>
        <v>1.898850114245126</v>
      </c>
    </row>
    <row r="276" spans="2:18" x14ac:dyDescent="0.25">
      <c r="B276" t="s">
        <v>11</v>
      </c>
      <c r="C276" s="7">
        <f t="shared" si="1"/>
        <v>3.1047394573540643</v>
      </c>
      <c r="D276" s="7">
        <f t="shared" si="2"/>
        <v>2.8001710639134587</v>
      </c>
      <c r="E276" s="7">
        <f t="shared" si="8"/>
        <v>9.2729367383085002</v>
      </c>
      <c r="F276" s="7">
        <f t="shared" si="3"/>
        <v>8.4741224268440387</v>
      </c>
      <c r="N276" t="s">
        <v>11</v>
      </c>
      <c r="O276" s="7">
        <f t="shared" si="4"/>
        <v>2.3079243818754072</v>
      </c>
      <c r="P276" s="7">
        <f t="shared" si="5"/>
        <v>2.7906974979401196</v>
      </c>
      <c r="Q276" s="7">
        <f t="shared" si="6"/>
        <v>6.853866863838519</v>
      </c>
      <c r="R276" s="7">
        <f t="shared" si="7"/>
        <v>8.6525552557089842</v>
      </c>
    </row>
    <row r="277" spans="2:18" x14ac:dyDescent="0.25">
      <c r="B277" t="s">
        <v>12</v>
      </c>
      <c r="C277" s="7">
        <f t="shared" si="1"/>
        <v>1.2963142699157155</v>
      </c>
      <c r="D277" s="7">
        <f t="shared" si="2"/>
        <v>1.4596998199352054</v>
      </c>
      <c r="E277" s="7">
        <f t="shared" si="8"/>
        <v>1.9198168948358998</v>
      </c>
      <c r="F277" s="7">
        <f t="shared" si="3"/>
        <v>2.1666973621014756</v>
      </c>
      <c r="N277" t="s">
        <v>12</v>
      </c>
      <c r="O277" s="7">
        <f t="shared" si="4"/>
        <v>1.3696652475028568</v>
      </c>
      <c r="P277" s="7">
        <f t="shared" si="5"/>
        <v>2.2909104608126594</v>
      </c>
      <c r="Q277" s="7">
        <f t="shared" si="6"/>
        <v>1.7784777632580113</v>
      </c>
      <c r="R277" s="7">
        <f t="shared" si="7"/>
        <v>2.8792146953684505</v>
      </c>
    </row>
    <row r="278" spans="2:18" x14ac:dyDescent="0.25">
      <c r="B278" t="s">
        <v>13</v>
      </c>
      <c r="C278" s="7">
        <f t="shared" si="1"/>
        <v>0.34515185493488926</v>
      </c>
      <c r="D278" s="7">
        <f t="shared" si="2"/>
        <v>0.65569990078829565</v>
      </c>
      <c r="E278" s="7">
        <f t="shared" si="8"/>
        <v>0.6397226397376149</v>
      </c>
      <c r="F278" s="7">
        <f t="shared" si="3"/>
        <v>1.2657754301061812</v>
      </c>
      <c r="N278" t="s">
        <v>13</v>
      </c>
      <c r="O278" s="7">
        <f t="shared" si="4"/>
        <v>0.44281536397107757</v>
      </c>
      <c r="P278" s="7">
        <f t="shared" si="5"/>
        <v>1.0870978844843786</v>
      </c>
      <c r="Q278" s="7">
        <f t="shared" si="6"/>
        <v>0.84682537122100121</v>
      </c>
      <c r="R278" s="7">
        <f t="shared" si="7"/>
        <v>2.088468746396245</v>
      </c>
    </row>
    <row r="279" spans="2:18" x14ac:dyDescent="0.25">
      <c r="B279" t="s">
        <v>14</v>
      </c>
      <c r="C279" s="7">
        <f t="shared" si="1"/>
        <v>1.6830684574000065</v>
      </c>
      <c r="D279" s="7">
        <f t="shared" si="2"/>
        <v>2.8006965825405632</v>
      </c>
      <c r="E279" s="7">
        <f t="shared" si="8"/>
        <v>1.7507114592211297</v>
      </c>
      <c r="F279" s="7">
        <f t="shared" si="3"/>
        <v>2.9071100024210086</v>
      </c>
      <c r="N279" t="s">
        <v>14</v>
      </c>
      <c r="O279" s="7">
        <f t="shared" si="4"/>
        <v>3.3422966503575195</v>
      </c>
      <c r="P279" s="7">
        <f t="shared" si="5"/>
        <v>2.8702200363674448</v>
      </c>
      <c r="Q279" s="7">
        <f t="shared" si="6"/>
        <v>4.0791957171861526</v>
      </c>
      <c r="R279" s="7">
        <f t="shared" si="7"/>
        <v>3.2132266782989429</v>
      </c>
    </row>
    <row r="280" spans="2:18" x14ac:dyDescent="0.25">
      <c r="B280" t="s">
        <v>15</v>
      </c>
      <c r="C280" s="7">
        <f t="shared" si="1"/>
        <v>5.2999344722366741</v>
      </c>
      <c r="D280" s="7">
        <f t="shared" si="2"/>
        <v>4.563537519296565</v>
      </c>
      <c r="E280" s="7">
        <f t="shared" si="8"/>
        <v>11.072184199729442</v>
      </c>
      <c r="F280" s="7">
        <f t="shared" si="3"/>
        <v>9.4271037881236506</v>
      </c>
      <c r="N280" t="s">
        <v>15</v>
      </c>
      <c r="O280" s="7">
        <f t="shared" si="4"/>
        <v>5.1037894461524989</v>
      </c>
      <c r="P280" s="7">
        <f t="shared" si="5"/>
        <v>4.7426818719773607</v>
      </c>
      <c r="Q280" s="7">
        <f t="shared" si="6"/>
        <v>11.646891198301677</v>
      </c>
      <c r="R280" s="7">
        <f t="shared" si="7"/>
        <v>10.801312671649711</v>
      </c>
    </row>
    <row r="281" spans="2:18" x14ac:dyDescent="0.25">
      <c r="B281" t="s">
        <v>16</v>
      </c>
      <c r="C281" s="7">
        <f t="shared" si="1"/>
        <v>4.4392972162475717</v>
      </c>
      <c r="D281" s="7">
        <f t="shared" si="2"/>
        <v>3.1245189098339932</v>
      </c>
      <c r="E281" s="7">
        <f t="shared" si="8"/>
        <v>0.32144071604035385</v>
      </c>
      <c r="F281" s="7">
        <f t="shared" si="3"/>
        <v>0.21622985045183762</v>
      </c>
      <c r="N281" t="s">
        <v>16</v>
      </c>
      <c r="O281" s="7">
        <f t="shared" si="4"/>
        <v>5.7307755256272985</v>
      </c>
      <c r="P281" s="7">
        <f t="shared" si="5"/>
        <v>6.1239589497733702</v>
      </c>
      <c r="Q281" s="7">
        <f t="shared" si="6"/>
        <v>0.40285231495509766</v>
      </c>
      <c r="R281" s="7">
        <f t="shared" si="7"/>
        <v>0.43396207691076988</v>
      </c>
    </row>
    <row r="282" spans="2:18" x14ac:dyDescent="0.25">
      <c r="B282" t="s">
        <v>17</v>
      </c>
      <c r="C282" s="7">
        <f t="shared" si="1"/>
        <v>8.2824063918864521</v>
      </c>
      <c r="D282" s="7">
        <f t="shared" si="2"/>
        <v>5.7170174311268838</v>
      </c>
      <c r="E282" s="7">
        <f t="shared" si="8"/>
        <v>6.5009613961227772E-2</v>
      </c>
      <c r="F282" s="7">
        <f t="shared" si="3"/>
        <v>4.6811014008405795E-2</v>
      </c>
      <c r="N282" t="s">
        <v>17</v>
      </c>
      <c r="O282" s="7">
        <f t="shared" si="4"/>
        <v>7.290072468293876</v>
      </c>
      <c r="P282" s="7">
        <f t="shared" si="5"/>
        <v>13.111561281992698</v>
      </c>
      <c r="Q282" s="7">
        <f t="shared" si="6"/>
        <v>4.5058773306869068E-2</v>
      </c>
      <c r="R282" s="7">
        <f t="shared" si="7"/>
        <v>7.1745160627771754E-2</v>
      </c>
    </row>
    <row r="283" spans="2:18" x14ac:dyDescent="0.25">
      <c r="B283" t="s">
        <v>18</v>
      </c>
      <c r="C283" s="7">
        <f t="shared" si="1"/>
        <v>0.65746725202426004</v>
      </c>
      <c r="D283" s="7">
        <f t="shared" si="2"/>
        <v>0.46895107219810644</v>
      </c>
      <c r="E283" s="7">
        <f t="shared" si="8"/>
        <v>0.8293593327065053</v>
      </c>
      <c r="F283" s="7">
        <f t="shared" si="3"/>
        <v>0.59854343615280026</v>
      </c>
      <c r="N283" t="s">
        <v>18</v>
      </c>
      <c r="O283" s="7">
        <f t="shared" si="4"/>
        <v>1.2438233378318038</v>
      </c>
      <c r="P283" s="7">
        <f t="shared" si="5"/>
        <v>2.7168791917865014</v>
      </c>
      <c r="Q283" s="7">
        <f t="shared" si="6"/>
        <v>1.6156806294716666</v>
      </c>
      <c r="R283" s="7">
        <f t="shared" si="7"/>
        <v>3.3570285014003645</v>
      </c>
    </row>
    <row r="285" spans="2:18" x14ac:dyDescent="0.25">
      <c r="B285" s="4" t="s">
        <v>48</v>
      </c>
      <c r="N285" s="4" t="s">
        <v>48</v>
      </c>
    </row>
    <row r="286" spans="2:18" x14ac:dyDescent="0.25">
      <c r="C286" s="5" t="s">
        <v>46</v>
      </c>
      <c r="D286" s="10" t="s">
        <v>45</v>
      </c>
      <c r="E286" s="5" t="s">
        <v>20</v>
      </c>
      <c r="F286" s="6" t="s">
        <v>21</v>
      </c>
      <c r="O286" s="5" t="s">
        <v>46</v>
      </c>
      <c r="P286" s="10" t="s">
        <v>45</v>
      </c>
      <c r="Q286" s="5" t="s">
        <v>20</v>
      </c>
      <c r="R286" s="6" t="s">
        <v>21</v>
      </c>
    </row>
    <row r="287" spans="2:18" x14ac:dyDescent="0.25">
      <c r="B287" t="s">
        <v>0</v>
      </c>
      <c r="C287" s="7">
        <f>STDEV(C3,C27,C51,C75,C99,C123)/SQRT(6)</f>
        <v>4.7767249376539728E-2</v>
      </c>
      <c r="D287" s="7">
        <f>STDEV(D3,D27,D51,D75,D99,D123)/SQRT(6)</f>
        <v>6.7619290707332927E-2</v>
      </c>
      <c r="E287" s="7">
        <f>STDEV(E3,E27,E51,E75,E99,E123)/SQRT(6)</f>
        <v>0.51645073880430337</v>
      </c>
      <c r="F287" s="7">
        <f>STDEV(F3,F27,F51,F75,F99,F123)/SQRT(6)</f>
        <v>0.64324132970259318</v>
      </c>
      <c r="N287" t="s">
        <v>0</v>
      </c>
      <c r="O287" s="7">
        <f>STDEV(O3,O27,O51,O75,O99,O123,O147,O195,O219,O243)/SQRT(10)</f>
        <v>0.11909161912129863</v>
      </c>
      <c r="P287" s="7">
        <f>STDEV(P27,P51,P75,P99,P123,P147,P195,P219,P243)/SQRT(9)</f>
        <v>0.10519830640351414</v>
      </c>
      <c r="Q287" s="7">
        <f>STDEV(Q3,Q27,Q51,Q75,Q99,Q123,Q147,Q195,Q219,Q243)/SQRT(10)</f>
        <v>1.4387753389077387</v>
      </c>
      <c r="R287" s="7">
        <f>STDEV(R27,R51,R75,R99,R123,R147,R195,R219,R243)/SQRT(9)</f>
        <v>1.1188449221227137</v>
      </c>
    </row>
    <row r="288" spans="2:18" x14ac:dyDescent="0.25">
      <c r="B288" t="s">
        <v>1</v>
      </c>
      <c r="C288" s="7">
        <f t="shared" ref="C288:C305" si="9">STDEV(C4,C28,C52,C76,C100,C124)/SQRT(6)</f>
        <v>3.3751424890902354E-2</v>
      </c>
      <c r="D288" s="7">
        <f t="shared" ref="D288:E305" si="10">STDEV(D4,D28,D52,D76,D100,D124)/SQRT(6)</f>
        <v>4.05731474729394E-2</v>
      </c>
      <c r="E288" s="7">
        <f t="shared" si="10"/>
        <v>4.6761453418702734</v>
      </c>
      <c r="F288" s="7">
        <f t="shared" ref="F288:F305" si="11">STDEV(F4,F28,F52,F76,F100,F124)/SQRT(6)</f>
        <v>6.3018883351469919</v>
      </c>
      <c r="N288" t="s">
        <v>1</v>
      </c>
      <c r="O288" s="7">
        <f t="shared" ref="O288:O305" si="12">STDEV(O4,O28,O52,O76,O100,O124,O148,O196,O220,O244)/SQRT(10)</f>
        <v>2.231150289703332E-2</v>
      </c>
      <c r="P288" s="7">
        <f>STDEV(P28,P52,P76,P100,P124,P148,P196,P220,P244)/SQRT(9)</f>
        <v>4.1714967420943355E-2</v>
      </c>
      <c r="Q288" s="7">
        <f t="shared" ref="Q288:Q305" si="13">STDEV(Q4,Q28,Q52,Q76,Q100,Q124,Q148,Q196,Q220,Q244)/SQRT(10)</f>
        <v>3.8606585525008912</v>
      </c>
      <c r="R288" s="7">
        <f t="shared" ref="R288:R305" si="14">STDEV(R28,R52,R76,R100,R124,R148,R196,R220,R244)/SQRT(9)</f>
        <v>6.7662836500073951</v>
      </c>
    </row>
    <row r="289" spans="2:18" x14ac:dyDescent="0.25">
      <c r="B289" t="s">
        <v>2</v>
      </c>
      <c r="C289" s="7">
        <f t="shared" si="9"/>
        <v>7.9949259793829747E-2</v>
      </c>
      <c r="D289" s="7">
        <f t="shared" si="10"/>
        <v>2.7113739441517428E-2</v>
      </c>
      <c r="E289" s="7">
        <f t="shared" si="10"/>
        <v>0.19033052542056883</v>
      </c>
      <c r="F289" s="7">
        <f t="shared" si="11"/>
        <v>5.0070074796669355E-2</v>
      </c>
      <c r="N289" t="s">
        <v>2</v>
      </c>
      <c r="O289" s="7">
        <f t="shared" si="12"/>
        <v>1.3813981394842332E-2</v>
      </c>
      <c r="P289" s="7">
        <f t="shared" ref="P289:P305" si="15">STDEV(P29,P53,P77,P101,P125,P149,P197,P221,P245)/SQRT(9)</f>
        <v>5.5851033916227845E-2</v>
      </c>
      <c r="Q289" s="7">
        <f t="shared" si="13"/>
        <v>5.2210931152093375E-2</v>
      </c>
      <c r="R289" s="7">
        <f t="shared" si="14"/>
        <v>0.25509107048320284</v>
      </c>
    </row>
    <row r="290" spans="2:18" x14ac:dyDescent="0.25">
      <c r="B290" t="s">
        <v>3</v>
      </c>
      <c r="C290" s="7">
        <f t="shared" si="9"/>
        <v>8.2100555688150459E-2</v>
      </c>
      <c r="D290" s="7">
        <f t="shared" si="10"/>
        <v>6.3629171561225578E-2</v>
      </c>
      <c r="E290" s="7">
        <f t="shared" si="10"/>
        <v>0.3326298680859352</v>
      </c>
      <c r="F290" s="7">
        <f t="shared" si="11"/>
        <v>0.27560900276856515</v>
      </c>
      <c r="N290" t="s">
        <v>3</v>
      </c>
      <c r="O290" s="7">
        <f t="shared" si="12"/>
        <v>2.8848172567265105E-2</v>
      </c>
      <c r="P290" s="7">
        <f t="shared" si="15"/>
        <v>0.10245450439268833</v>
      </c>
      <c r="Q290" s="7">
        <f t="shared" si="13"/>
        <v>0.11064159442925726</v>
      </c>
      <c r="R290" s="7">
        <f t="shared" si="14"/>
        <v>0.40194587534638648</v>
      </c>
    </row>
    <row r="291" spans="2:18" x14ac:dyDescent="0.25">
      <c r="B291" t="s">
        <v>4</v>
      </c>
      <c r="C291" s="7">
        <f t="shared" si="9"/>
        <v>0.19142675406686957</v>
      </c>
      <c r="D291" s="7">
        <f t="shared" si="10"/>
        <v>6.3714645539514739E-2</v>
      </c>
      <c r="E291" s="7">
        <f t="shared" si="10"/>
        <v>0.53983339421171117</v>
      </c>
      <c r="F291" s="7">
        <f t="shared" si="11"/>
        <v>0.17534125971888048</v>
      </c>
      <c r="N291" t="s">
        <v>4</v>
      </c>
      <c r="O291" s="7">
        <f t="shared" si="12"/>
        <v>1.3010170968169889E-2</v>
      </c>
      <c r="P291" s="7">
        <f t="shared" si="15"/>
        <v>3.9529886727738002E-2</v>
      </c>
      <c r="Q291" s="7">
        <f t="shared" si="13"/>
        <v>6.3957098115400915E-2</v>
      </c>
      <c r="R291" s="7">
        <f t="shared" si="14"/>
        <v>0.18753313306510733</v>
      </c>
    </row>
    <row r="292" spans="2:18" x14ac:dyDescent="0.25">
      <c r="B292" t="s">
        <v>5</v>
      </c>
      <c r="C292" s="7">
        <f t="shared" si="9"/>
        <v>5.7099861471055065E-2</v>
      </c>
      <c r="D292" s="7">
        <f t="shared" si="10"/>
        <v>7.6601105755992258E-2</v>
      </c>
      <c r="E292" s="7">
        <f t="shared" si="10"/>
        <v>0.34020097464454607</v>
      </c>
      <c r="F292" s="7">
        <f t="shared" si="11"/>
        <v>0.45638938809420182</v>
      </c>
      <c r="N292" t="s">
        <v>5</v>
      </c>
      <c r="O292" s="7">
        <f t="shared" si="12"/>
        <v>1.8924457185361239E-2</v>
      </c>
      <c r="P292" s="7">
        <f t="shared" si="15"/>
        <v>5.9049591565442754E-2</v>
      </c>
      <c r="Q292" s="7">
        <f t="shared" si="13"/>
        <v>0.17240180495864094</v>
      </c>
      <c r="R292" s="7">
        <f t="shared" si="14"/>
        <v>0.53794177916118346</v>
      </c>
    </row>
    <row r="293" spans="2:18" x14ac:dyDescent="0.25">
      <c r="B293" t="s">
        <v>6</v>
      </c>
      <c r="C293" s="7">
        <f t="shared" si="9"/>
        <v>0.14177165470014641</v>
      </c>
      <c r="D293" s="7">
        <f t="shared" si="10"/>
        <v>0.22651910946354734</v>
      </c>
      <c r="E293" s="7">
        <f t="shared" si="10"/>
        <v>3.7302806555505427E-2</v>
      </c>
      <c r="F293" s="7">
        <f t="shared" si="11"/>
        <v>6.0957095129817077E-2</v>
      </c>
      <c r="N293" t="s">
        <v>6</v>
      </c>
      <c r="O293" s="7">
        <f t="shared" si="12"/>
        <v>0.26493323806333952</v>
      </c>
      <c r="P293" s="7">
        <f t="shared" si="15"/>
        <v>0.50872569575095172</v>
      </c>
      <c r="Q293" s="7">
        <f t="shared" si="13"/>
        <v>5.1206506669844297E-2</v>
      </c>
      <c r="R293" s="7">
        <f t="shared" si="14"/>
        <v>0.24860920983406964</v>
      </c>
    </row>
    <row r="294" spans="2:18" x14ac:dyDescent="0.25">
      <c r="B294" t="s">
        <v>7</v>
      </c>
      <c r="C294" s="7">
        <f t="shared" si="9"/>
        <v>0.15350854010430251</v>
      </c>
      <c r="D294" s="7">
        <f>STDEV(D10,D34,D58,D82,D106,D130)/SQRT(6)</f>
        <v>0.15283145377396046</v>
      </c>
      <c r="E294" s="7">
        <f t="shared" ref="E294:E305" si="16">STDEV(E10,E34,E58,E82,E106,E130)/SQRT(6)</f>
        <v>5.1612330293736498E-2</v>
      </c>
      <c r="F294" s="7">
        <f t="shared" si="11"/>
        <v>6.5314741438033105E-2</v>
      </c>
      <c r="N294" t="s">
        <v>7</v>
      </c>
      <c r="O294" s="7">
        <f t="shared" si="12"/>
        <v>0.62635433488382453</v>
      </c>
      <c r="P294" s="7">
        <f t="shared" si="15"/>
        <v>1.0621898065162156</v>
      </c>
      <c r="Q294" s="7">
        <f t="shared" si="13"/>
        <v>0.16757431829630323</v>
      </c>
      <c r="R294" s="7">
        <f t="shared" si="14"/>
        <v>0.28589684318235464</v>
      </c>
    </row>
    <row r="295" spans="2:18" x14ac:dyDescent="0.25">
      <c r="B295" t="s">
        <v>8</v>
      </c>
      <c r="C295" s="7">
        <f t="shared" si="9"/>
        <v>5.5423159051146018E-2</v>
      </c>
      <c r="D295" s="7">
        <f t="shared" si="10"/>
        <v>0.18821960772559315</v>
      </c>
      <c r="E295" s="7">
        <f t="shared" si="16"/>
        <v>3.0364686149351368</v>
      </c>
      <c r="F295" s="7">
        <f t="shared" si="11"/>
        <v>10.311987648462068</v>
      </c>
      <c r="N295" t="s">
        <v>8</v>
      </c>
      <c r="O295" s="7">
        <f t="shared" si="12"/>
        <v>4.8304550589340516E-2</v>
      </c>
      <c r="P295" s="7">
        <f t="shared" si="15"/>
        <v>0.10041435095277719</v>
      </c>
      <c r="Q295" s="7">
        <f t="shared" si="13"/>
        <v>2.6813856032142933</v>
      </c>
      <c r="R295" s="7">
        <f t="shared" si="14"/>
        <v>5.5740006213886604</v>
      </c>
    </row>
    <row r="296" spans="2:18" x14ac:dyDescent="0.25">
      <c r="B296" t="s">
        <v>9</v>
      </c>
      <c r="C296" s="7">
        <f t="shared" si="9"/>
        <v>0.86797887557697295</v>
      </c>
      <c r="D296" s="7">
        <f t="shared" si="10"/>
        <v>0.45573109887339514</v>
      </c>
      <c r="E296" s="7">
        <f t="shared" si="16"/>
        <v>0.56818049156876016</v>
      </c>
      <c r="F296" s="7">
        <f t="shared" si="11"/>
        <v>0.26088960342443157</v>
      </c>
      <c r="N296" t="s">
        <v>9</v>
      </c>
      <c r="O296" s="7">
        <f t="shared" si="12"/>
        <v>0.4325030625152298</v>
      </c>
      <c r="P296" s="7">
        <f t="shared" si="15"/>
        <v>0.5642833973796143</v>
      </c>
      <c r="Q296" s="7">
        <f t="shared" si="13"/>
        <v>0.18468524308004799</v>
      </c>
      <c r="R296" s="7">
        <f t="shared" si="14"/>
        <v>0.22526954220978326</v>
      </c>
    </row>
    <row r="297" spans="2:18" x14ac:dyDescent="0.25">
      <c r="B297" t="s">
        <v>10</v>
      </c>
      <c r="C297" s="7">
        <f t="shared" si="9"/>
        <v>0.21644095383114501</v>
      </c>
      <c r="D297" s="7">
        <f t="shared" si="10"/>
        <v>0.30268694247069361</v>
      </c>
      <c r="E297" s="7">
        <f t="shared" si="16"/>
        <v>0.26204161596314879</v>
      </c>
      <c r="F297" s="7">
        <f t="shared" si="11"/>
        <v>0.38202631683128285</v>
      </c>
      <c r="N297" t="s">
        <v>10</v>
      </c>
      <c r="O297" s="7">
        <f t="shared" si="12"/>
        <v>0.20497672545149342</v>
      </c>
      <c r="P297" s="7">
        <f t="shared" si="15"/>
        <v>0.21907399850136788</v>
      </c>
      <c r="Q297" s="7">
        <f t="shared" si="13"/>
        <v>0.25724697341370789</v>
      </c>
      <c r="R297" s="7">
        <f t="shared" si="14"/>
        <v>0.37324271296921463</v>
      </c>
    </row>
    <row r="298" spans="2:18" x14ac:dyDescent="0.25">
      <c r="B298" t="s">
        <v>11</v>
      </c>
      <c r="C298" s="7">
        <f t="shared" si="9"/>
        <v>1.3143661251604883</v>
      </c>
      <c r="D298" s="7">
        <f t="shared" si="10"/>
        <v>1.1959222914057706</v>
      </c>
      <c r="E298" s="7">
        <f t="shared" si="16"/>
        <v>3.790887118967015</v>
      </c>
      <c r="F298" s="7">
        <f t="shared" si="11"/>
        <v>3.5701023388820854</v>
      </c>
      <c r="N298" t="s">
        <v>11</v>
      </c>
      <c r="O298" s="7">
        <f t="shared" si="12"/>
        <v>0.47433220498559991</v>
      </c>
      <c r="P298" s="7">
        <f t="shared" si="15"/>
        <v>0.50669715055687925</v>
      </c>
      <c r="Q298" s="7">
        <f t="shared" si="13"/>
        <v>1.4414434927102009</v>
      </c>
      <c r="R298" s="7">
        <f t="shared" si="14"/>
        <v>1.8976220630486311</v>
      </c>
    </row>
    <row r="299" spans="2:18" x14ac:dyDescent="0.25">
      <c r="B299" t="s">
        <v>12</v>
      </c>
      <c r="C299" s="7">
        <f t="shared" si="9"/>
        <v>0.32551144599164417</v>
      </c>
      <c r="D299" s="7">
        <f t="shared" si="10"/>
        <v>0.37230267930527144</v>
      </c>
      <c r="E299" s="7">
        <f t="shared" si="16"/>
        <v>0.51449234905945262</v>
      </c>
      <c r="F299" s="7">
        <f t="shared" si="11"/>
        <v>0.58497281553941505</v>
      </c>
      <c r="N299" t="s">
        <v>12</v>
      </c>
      <c r="O299" s="7">
        <f t="shared" si="12"/>
        <v>0.2536973092220694</v>
      </c>
      <c r="P299" s="7">
        <f t="shared" si="15"/>
        <v>0.38419166007895611</v>
      </c>
      <c r="Q299" s="7">
        <f t="shared" si="13"/>
        <v>0.35528221350601313</v>
      </c>
      <c r="R299" s="7">
        <f t="shared" si="14"/>
        <v>0.45504392159558932</v>
      </c>
    </row>
    <row r="300" spans="2:18" x14ac:dyDescent="0.25">
      <c r="B300" t="s">
        <v>13</v>
      </c>
      <c r="C300" s="7">
        <f t="shared" si="9"/>
        <v>0.16509305820293926</v>
      </c>
      <c r="D300" s="7">
        <f t="shared" si="10"/>
        <v>0.23744662579033393</v>
      </c>
      <c r="E300" s="7">
        <f t="shared" si="16"/>
        <v>0.2866355697787219</v>
      </c>
      <c r="F300" s="7">
        <f t="shared" si="11"/>
        <v>0.46707171236582501</v>
      </c>
      <c r="N300" t="s">
        <v>13</v>
      </c>
      <c r="O300" s="7">
        <f t="shared" si="12"/>
        <v>0.1221053338375972</v>
      </c>
      <c r="P300" s="7">
        <f t="shared" si="15"/>
        <v>0.30938024131789099</v>
      </c>
      <c r="Q300" s="7">
        <f t="shared" si="13"/>
        <v>0.23769099142630157</v>
      </c>
      <c r="R300" s="7">
        <f t="shared" si="14"/>
        <v>0.61209100447182929</v>
      </c>
    </row>
    <row r="301" spans="2:18" x14ac:dyDescent="0.25">
      <c r="B301" t="s">
        <v>14</v>
      </c>
      <c r="C301" s="7">
        <f t="shared" si="9"/>
        <v>1.519047879714057</v>
      </c>
      <c r="D301" s="7">
        <f t="shared" si="10"/>
        <v>2.4679354923279244</v>
      </c>
      <c r="E301" s="7">
        <f t="shared" si="16"/>
        <v>1.601590060921122</v>
      </c>
      <c r="F301" s="7">
        <f t="shared" si="11"/>
        <v>2.6031098043405114</v>
      </c>
      <c r="N301" t="s">
        <v>14</v>
      </c>
      <c r="O301" s="7">
        <f t="shared" si="12"/>
        <v>2.4931470844435051</v>
      </c>
      <c r="P301" s="7">
        <f t="shared" si="15"/>
        <v>2.0859992924140101</v>
      </c>
      <c r="Q301" s="7">
        <f t="shared" si="13"/>
        <v>3.1534038006574949</v>
      </c>
      <c r="R301" s="7">
        <f t="shared" si="14"/>
        <v>2.3137057251454176</v>
      </c>
    </row>
    <row r="302" spans="2:18" x14ac:dyDescent="0.25">
      <c r="B302" t="s">
        <v>15</v>
      </c>
      <c r="C302" s="7">
        <f t="shared" si="9"/>
        <v>1.1815234990583534</v>
      </c>
      <c r="D302" s="7">
        <f t="shared" si="10"/>
        <v>1.233054018684997</v>
      </c>
      <c r="E302" s="7">
        <f t="shared" si="16"/>
        <v>2.4670236449324308</v>
      </c>
      <c r="F302" s="7">
        <f t="shared" si="11"/>
        <v>2.4618941501990279</v>
      </c>
      <c r="N302" t="s">
        <v>15</v>
      </c>
      <c r="O302" s="7">
        <f t="shared" si="12"/>
        <v>0.88969141830765919</v>
      </c>
      <c r="P302" s="7">
        <f t="shared" si="15"/>
        <v>0.8641822471057069</v>
      </c>
      <c r="Q302" s="7">
        <f t="shared" si="13"/>
        <v>2.1806633239324693</v>
      </c>
      <c r="R302" s="7">
        <f t="shared" si="14"/>
        <v>2.1044991642003468</v>
      </c>
    </row>
    <row r="303" spans="2:18" x14ac:dyDescent="0.25">
      <c r="B303" t="s">
        <v>16</v>
      </c>
      <c r="C303" s="7">
        <f t="shared" si="9"/>
        <v>1.0716828193125481</v>
      </c>
      <c r="D303" s="7">
        <f t="shared" si="10"/>
        <v>0.66838593916176792</v>
      </c>
      <c r="E303" s="7">
        <f t="shared" si="16"/>
        <v>8.3211171931864975E-2</v>
      </c>
      <c r="F303" s="7">
        <f t="shared" si="11"/>
        <v>4.2209394581029888E-2</v>
      </c>
      <c r="N303" t="s">
        <v>16</v>
      </c>
      <c r="O303" s="7">
        <f t="shared" si="12"/>
        <v>0.73476165861357845</v>
      </c>
      <c r="P303" s="7">
        <f t="shared" si="15"/>
        <v>1.2192389094444385</v>
      </c>
      <c r="Q303" s="7">
        <f t="shared" si="13"/>
        <v>5.8919021443457079E-2</v>
      </c>
      <c r="R303" s="7">
        <f t="shared" si="14"/>
        <v>6.6929383482817476E-2</v>
      </c>
    </row>
    <row r="304" spans="2:18" x14ac:dyDescent="0.25">
      <c r="B304" t="s">
        <v>17</v>
      </c>
      <c r="C304" s="7">
        <f t="shared" si="9"/>
        <v>6.6976654816353047</v>
      </c>
      <c r="D304" s="7">
        <f t="shared" si="10"/>
        <v>1.8533078037829946</v>
      </c>
      <c r="E304" s="7">
        <f t="shared" si="16"/>
        <v>5.3821973591896298E-2</v>
      </c>
      <c r="F304" s="7">
        <f t="shared" si="11"/>
        <v>1.918118545845145E-2</v>
      </c>
      <c r="N304" t="s">
        <v>17</v>
      </c>
      <c r="O304" s="7">
        <f t="shared" si="12"/>
        <v>3.0707503205815829</v>
      </c>
      <c r="P304" s="7">
        <f t="shared" si="15"/>
        <v>6.4612797998334877</v>
      </c>
      <c r="Q304" s="7">
        <f t="shared" si="13"/>
        <v>1.8539628285250336E-2</v>
      </c>
      <c r="R304" s="7">
        <f t="shared" si="14"/>
        <v>2.7242229475358159E-2</v>
      </c>
    </row>
    <row r="305" spans="2:22" x14ac:dyDescent="0.25">
      <c r="B305" t="s">
        <v>18</v>
      </c>
      <c r="C305" s="7">
        <f t="shared" si="9"/>
        <v>0.1606547234825576</v>
      </c>
      <c r="D305" s="7">
        <f t="shared" si="10"/>
        <v>0.11113763677298734</v>
      </c>
      <c r="E305" s="7">
        <f t="shared" si="16"/>
        <v>0.14969071990430344</v>
      </c>
      <c r="F305" s="7">
        <f t="shared" si="11"/>
        <v>0.1009235170918482</v>
      </c>
      <c r="N305" t="s">
        <v>18</v>
      </c>
      <c r="O305" s="7">
        <f t="shared" si="12"/>
        <v>0.34284269522489924</v>
      </c>
      <c r="P305" s="7">
        <f t="shared" si="15"/>
        <v>1.6758343472186767</v>
      </c>
      <c r="Q305" s="7">
        <f t="shared" si="13"/>
        <v>0.40896305467483274</v>
      </c>
      <c r="R305" s="7">
        <f t="shared" si="14"/>
        <v>1.9337713523967304</v>
      </c>
    </row>
    <row r="307" spans="2:22" x14ac:dyDescent="0.25">
      <c r="O307" s="3" t="s">
        <v>52</v>
      </c>
      <c r="Q307" s="3" t="s">
        <v>53</v>
      </c>
      <c r="S307" s="2" t="s">
        <v>54</v>
      </c>
      <c r="U307" s="2" t="s">
        <v>55</v>
      </c>
    </row>
    <row r="308" spans="2:22" x14ac:dyDescent="0.25">
      <c r="N308" s="12" t="s">
        <v>51</v>
      </c>
      <c r="O308" s="11" t="s">
        <v>50</v>
      </c>
      <c r="P308" s="11" t="s">
        <v>48</v>
      </c>
      <c r="Q308" s="11" t="s">
        <v>50</v>
      </c>
      <c r="R308" s="11" t="s">
        <v>48</v>
      </c>
      <c r="S308" s="11" t="s">
        <v>50</v>
      </c>
      <c r="T308" s="11" t="s">
        <v>48</v>
      </c>
      <c r="U308" s="11" t="s">
        <v>50</v>
      </c>
      <c r="V308" s="11" t="s">
        <v>48</v>
      </c>
    </row>
    <row r="309" spans="2:22" x14ac:dyDescent="0.25">
      <c r="M309" t="s">
        <v>24</v>
      </c>
      <c r="N309" t="s">
        <v>0</v>
      </c>
      <c r="O309" s="13">
        <f>D265</f>
        <v>0.23699318911539738</v>
      </c>
      <c r="P309" s="13">
        <f>D287</f>
        <v>6.7619290707332927E-2</v>
      </c>
      <c r="Q309" s="13">
        <f>F265</f>
        <v>2.2744171260371142</v>
      </c>
      <c r="R309" s="13">
        <f>F287</f>
        <v>0.64324132970259318</v>
      </c>
      <c r="S309" s="13">
        <f>P265</f>
        <v>0.55787843221427691</v>
      </c>
      <c r="T309" s="13">
        <f>P287</f>
        <v>0.10519830640351414</v>
      </c>
      <c r="U309" s="13">
        <f>R265</f>
        <v>6.2401458579724611</v>
      </c>
      <c r="V309" s="13">
        <f>R287</f>
        <v>1.1188449221227137</v>
      </c>
    </row>
    <row r="310" spans="2:22" x14ac:dyDescent="0.25">
      <c r="N310" t="s">
        <v>1</v>
      </c>
      <c r="O310" s="13">
        <f t="shared" ref="O310:O327" si="17">D266</f>
        <v>0.26077804756758233</v>
      </c>
      <c r="P310" s="13">
        <f t="shared" ref="P310:P327" si="18">D288</f>
        <v>4.05731474729394E-2</v>
      </c>
      <c r="Q310" s="13">
        <f t="shared" ref="Q310:Q327" si="19">F266</f>
        <v>37.698183303298407</v>
      </c>
      <c r="R310" s="13">
        <f t="shared" ref="R310:R327" si="20">F288</f>
        <v>6.3018883351469919</v>
      </c>
      <c r="S310" s="13">
        <f t="shared" ref="S310:S327" si="21">P266</f>
        <v>0.30828473650009952</v>
      </c>
      <c r="T310" s="13">
        <f t="shared" ref="T310:T327" si="22">P288</f>
        <v>4.1714967420943355E-2</v>
      </c>
      <c r="U310" s="13">
        <f t="shared" ref="U310:U327" si="23">R266</f>
        <v>51.2910595134394</v>
      </c>
      <c r="V310" s="13">
        <f t="shared" ref="V310:V327" si="24">R288</f>
        <v>6.7662836500073951</v>
      </c>
    </row>
    <row r="311" spans="2:22" x14ac:dyDescent="0.25">
      <c r="N311" t="s">
        <v>2</v>
      </c>
      <c r="O311" s="13">
        <f t="shared" si="17"/>
        <v>8.369906042648545E-2</v>
      </c>
      <c r="P311" s="13">
        <f t="shared" si="18"/>
        <v>2.7113739441517428E-2</v>
      </c>
      <c r="Q311" s="13">
        <f t="shared" si="19"/>
        <v>0.18304697795427441</v>
      </c>
      <c r="R311" s="13">
        <f t="shared" si="20"/>
        <v>5.0070074796669355E-2</v>
      </c>
      <c r="S311" s="13">
        <f t="shared" si="21"/>
        <v>0.12221715335650266</v>
      </c>
      <c r="T311" s="13">
        <f t="shared" si="22"/>
        <v>5.5851033916227845E-2</v>
      </c>
      <c r="U311" s="13">
        <f t="shared" si="23"/>
        <v>0.55373860279019405</v>
      </c>
      <c r="V311" s="13">
        <f t="shared" si="24"/>
        <v>0.25509107048320284</v>
      </c>
    </row>
    <row r="312" spans="2:22" x14ac:dyDescent="0.25">
      <c r="N312" t="s">
        <v>3</v>
      </c>
      <c r="O312" s="13">
        <f t="shared" si="17"/>
        <v>0.21677916007864187</v>
      </c>
      <c r="P312" s="13">
        <f t="shared" si="18"/>
        <v>6.3629171561225578E-2</v>
      </c>
      <c r="Q312" s="13">
        <f t="shared" si="19"/>
        <v>0.72906886137466254</v>
      </c>
      <c r="R312" s="13">
        <f t="shared" si="20"/>
        <v>0.27560900276856515</v>
      </c>
      <c r="S312" s="13">
        <f t="shared" si="21"/>
        <v>0.26672661840008832</v>
      </c>
      <c r="T312" s="13">
        <f t="shared" si="22"/>
        <v>0.10245450439268833</v>
      </c>
      <c r="U312" s="13">
        <f t="shared" si="23"/>
        <v>1.0456394386475472</v>
      </c>
      <c r="V312" s="13">
        <f t="shared" si="24"/>
        <v>0.40194587534638648</v>
      </c>
    </row>
    <row r="313" spans="2:22" x14ac:dyDescent="0.25">
      <c r="N313" t="s">
        <v>4</v>
      </c>
      <c r="O313" s="13">
        <f t="shared" si="17"/>
        <v>0.14523465235506208</v>
      </c>
      <c r="P313" s="13">
        <f t="shared" si="18"/>
        <v>6.3714645539514739E-2</v>
      </c>
      <c r="Q313" s="13">
        <f t="shared" si="19"/>
        <v>0.28960691273464539</v>
      </c>
      <c r="R313" s="13">
        <f t="shared" si="20"/>
        <v>0.17534125971888048</v>
      </c>
      <c r="S313" s="13">
        <f t="shared" si="21"/>
        <v>0.10028073528231957</v>
      </c>
      <c r="T313" s="13">
        <f t="shared" si="22"/>
        <v>3.9529886727738002E-2</v>
      </c>
      <c r="U313" s="13">
        <f t="shared" si="23"/>
        <v>0.44571401933373661</v>
      </c>
      <c r="V313" s="13">
        <f t="shared" si="24"/>
        <v>0.18753313306510733</v>
      </c>
    </row>
    <row r="314" spans="2:22" x14ac:dyDescent="0.25">
      <c r="N314" t="s">
        <v>5</v>
      </c>
      <c r="O314" s="13">
        <f t="shared" si="17"/>
        <v>0.1823396214601738</v>
      </c>
      <c r="P314" s="13">
        <f t="shared" si="18"/>
        <v>7.6601105755992258E-2</v>
      </c>
      <c r="Q314" s="13">
        <f t="shared" si="19"/>
        <v>1.0863794646597156</v>
      </c>
      <c r="R314" s="13">
        <f t="shared" si="20"/>
        <v>0.45638938809420182</v>
      </c>
      <c r="S314" s="13">
        <f t="shared" si="21"/>
        <v>0.13360306098662658</v>
      </c>
      <c r="T314" s="13">
        <f t="shared" si="22"/>
        <v>5.9049591565442754E-2</v>
      </c>
      <c r="U314" s="13">
        <f t="shared" si="23"/>
        <v>1.2171238855881681</v>
      </c>
      <c r="V314" s="13">
        <f t="shared" si="24"/>
        <v>0.53794177916118346</v>
      </c>
    </row>
    <row r="315" spans="2:22" x14ac:dyDescent="0.25">
      <c r="N315" t="s">
        <v>6</v>
      </c>
      <c r="O315" s="13">
        <f t="shared" si="17"/>
        <v>0.59808864303706255</v>
      </c>
      <c r="P315" s="13">
        <f t="shared" si="18"/>
        <v>0.22651910946354734</v>
      </c>
      <c r="Q315" s="13">
        <f t="shared" si="19"/>
        <v>0.14438460937609265</v>
      </c>
      <c r="R315" s="13">
        <f t="shared" si="20"/>
        <v>6.0957095129817077E-2</v>
      </c>
      <c r="S315" s="13">
        <f t="shared" si="21"/>
        <v>1.7908857011104808</v>
      </c>
      <c r="T315" s="13">
        <f t="shared" si="22"/>
        <v>0.50872569575095172</v>
      </c>
      <c r="U315" s="13">
        <f t="shared" si="23"/>
        <v>0.63779670602749328</v>
      </c>
      <c r="V315" s="13">
        <f t="shared" si="24"/>
        <v>0.24860920983406964</v>
      </c>
    </row>
    <row r="316" spans="2:22" x14ac:dyDescent="0.25">
      <c r="N316" t="s">
        <v>7</v>
      </c>
      <c r="O316" s="13">
        <f t="shared" si="17"/>
        <v>0.35159723299369183</v>
      </c>
      <c r="P316" s="13">
        <f t="shared" si="18"/>
        <v>0.15283145377396046</v>
      </c>
      <c r="Q316" s="13">
        <f t="shared" si="19"/>
        <v>0.1355629535462741</v>
      </c>
      <c r="R316" s="13">
        <f t="shared" si="20"/>
        <v>6.5314741438033105E-2</v>
      </c>
      <c r="S316" s="13">
        <f t="shared" si="21"/>
        <v>1.6351575684852704</v>
      </c>
      <c r="T316" s="13">
        <f t="shared" si="22"/>
        <v>1.0621898065162156</v>
      </c>
      <c r="U316" s="13">
        <f t="shared" si="23"/>
        <v>0.55739015468645436</v>
      </c>
      <c r="V316" s="13">
        <f t="shared" si="24"/>
        <v>0.28589684318235464</v>
      </c>
    </row>
    <row r="317" spans="2:22" x14ac:dyDescent="0.25">
      <c r="N317" t="s">
        <v>8</v>
      </c>
      <c r="O317" s="13">
        <f t="shared" si="17"/>
        <v>0.47981856615100349</v>
      </c>
      <c r="P317" s="13">
        <f t="shared" si="18"/>
        <v>0.18821960772559315</v>
      </c>
      <c r="Q317" s="13">
        <f t="shared" si="19"/>
        <v>26.287819783715033</v>
      </c>
      <c r="R317" s="13">
        <f t="shared" si="20"/>
        <v>10.311987648462068</v>
      </c>
      <c r="S317" s="13">
        <f t="shared" si="21"/>
        <v>0.2707853631401449</v>
      </c>
      <c r="T317" s="13">
        <f t="shared" si="22"/>
        <v>0.10041435095277719</v>
      </c>
      <c r="U317" s="13">
        <f t="shared" si="23"/>
        <v>15.031295507909441</v>
      </c>
      <c r="V317" s="13">
        <f t="shared" si="24"/>
        <v>5.5740006213886604</v>
      </c>
    </row>
    <row r="318" spans="2:22" x14ac:dyDescent="0.25">
      <c r="N318" t="s">
        <v>9</v>
      </c>
      <c r="O318" s="13">
        <f t="shared" si="17"/>
        <v>1.6782187406220193</v>
      </c>
      <c r="P318" s="13">
        <f t="shared" si="18"/>
        <v>0.45573109887339514</v>
      </c>
      <c r="Q318" s="13">
        <f t="shared" si="19"/>
        <v>0.84172877259695877</v>
      </c>
      <c r="R318" s="13">
        <f t="shared" si="20"/>
        <v>0.26088960342443157</v>
      </c>
      <c r="S318" s="13">
        <f t="shared" si="21"/>
        <v>2.05072314833013</v>
      </c>
      <c r="T318" s="13">
        <f t="shared" si="22"/>
        <v>0.5642833973796143</v>
      </c>
      <c r="U318" s="13">
        <f t="shared" si="23"/>
        <v>0.95339907966539428</v>
      </c>
      <c r="V318" s="13">
        <f t="shared" si="24"/>
        <v>0.22526954220978326</v>
      </c>
    </row>
    <row r="319" spans="2:22" x14ac:dyDescent="0.25">
      <c r="N319" t="s">
        <v>10</v>
      </c>
      <c r="O319" s="13">
        <f t="shared" si="17"/>
        <v>0.90502666289627831</v>
      </c>
      <c r="P319" s="13">
        <f t="shared" si="18"/>
        <v>0.30268694247069361</v>
      </c>
      <c r="Q319" s="13">
        <f t="shared" si="19"/>
        <v>1.1420745911640879</v>
      </c>
      <c r="R319" s="13">
        <f t="shared" si="20"/>
        <v>0.38202631683128285</v>
      </c>
      <c r="S319" s="13">
        <f t="shared" si="21"/>
        <v>1.2710987536314151</v>
      </c>
      <c r="T319" s="13">
        <f t="shared" si="22"/>
        <v>0.21907399850136788</v>
      </c>
      <c r="U319" s="13">
        <f t="shared" si="23"/>
        <v>1.898850114245126</v>
      </c>
      <c r="V319" s="13">
        <f t="shared" si="24"/>
        <v>0.37324271296921463</v>
      </c>
    </row>
    <row r="320" spans="2:22" x14ac:dyDescent="0.25">
      <c r="N320" t="s">
        <v>11</v>
      </c>
      <c r="O320" s="13">
        <f t="shared" si="17"/>
        <v>2.8001710639134587</v>
      </c>
      <c r="P320" s="13">
        <f t="shared" si="18"/>
        <v>1.1959222914057706</v>
      </c>
      <c r="Q320" s="13">
        <f t="shared" si="19"/>
        <v>8.4741224268440387</v>
      </c>
      <c r="R320" s="13">
        <f t="shared" si="20"/>
        <v>3.5701023388820854</v>
      </c>
      <c r="S320" s="13">
        <f t="shared" si="21"/>
        <v>2.7906974979401196</v>
      </c>
      <c r="T320" s="13">
        <f t="shared" si="22"/>
        <v>0.50669715055687925</v>
      </c>
      <c r="U320" s="13">
        <f t="shared" si="23"/>
        <v>8.6525552557089842</v>
      </c>
      <c r="V320" s="13">
        <f t="shared" si="24"/>
        <v>1.8976220630486311</v>
      </c>
    </row>
    <row r="321" spans="13:22" x14ac:dyDescent="0.25">
      <c r="N321" t="s">
        <v>12</v>
      </c>
      <c r="O321" s="13">
        <f t="shared" si="17"/>
        <v>1.4596998199352054</v>
      </c>
      <c r="P321" s="13">
        <f t="shared" si="18"/>
        <v>0.37230267930527144</v>
      </c>
      <c r="Q321" s="13">
        <f t="shared" si="19"/>
        <v>2.1666973621014756</v>
      </c>
      <c r="R321" s="13">
        <f t="shared" si="20"/>
        <v>0.58497281553941505</v>
      </c>
      <c r="S321" s="13">
        <f t="shared" si="21"/>
        <v>2.2909104608126594</v>
      </c>
      <c r="T321" s="13">
        <f t="shared" si="22"/>
        <v>0.38419166007895611</v>
      </c>
      <c r="U321" s="13">
        <f t="shared" si="23"/>
        <v>2.8792146953684505</v>
      </c>
      <c r="V321" s="13">
        <f t="shared" si="24"/>
        <v>0.45504392159558932</v>
      </c>
    </row>
    <row r="322" spans="13:22" x14ac:dyDescent="0.25">
      <c r="N322" t="s">
        <v>13</v>
      </c>
      <c r="O322" s="13">
        <f t="shared" si="17"/>
        <v>0.65569990078829565</v>
      </c>
      <c r="P322" s="13">
        <f t="shared" si="18"/>
        <v>0.23744662579033393</v>
      </c>
      <c r="Q322" s="13">
        <f t="shared" si="19"/>
        <v>1.2657754301061812</v>
      </c>
      <c r="R322" s="13">
        <f t="shared" si="20"/>
        <v>0.46707171236582501</v>
      </c>
      <c r="S322" s="13">
        <f t="shared" si="21"/>
        <v>1.0870978844843786</v>
      </c>
      <c r="T322" s="13">
        <f t="shared" si="22"/>
        <v>0.30938024131789099</v>
      </c>
      <c r="U322" s="13">
        <f t="shared" si="23"/>
        <v>2.088468746396245</v>
      </c>
      <c r="V322" s="13">
        <f t="shared" si="24"/>
        <v>0.61209100447182929</v>
      </c>
    </row>
    <row r="323" spans="13:22" x14ac:dyDescent="0.25">
      <c r="N323" t="s">
        <v>14</v>
      </c>
      <c r="O323" s="13">
        <f t="shared" si="17"/>
        <v>2.8006965825405632</v>
      </c>
      <c r="P323" s="13">
        <f t="shared" si="18"/>
        <v>2.4679354923279244</v>
      </c>
      <c r="Q323" s="13">
        <f t="shared" si="19"/>
        <v>2.9071100024210086</v>
      </c>
      <c r="R323" s="13">
        <f t="shared" si="20"/>
        <v>2.6031098043405114</v>
      </c>
      <c r="S323" s="13">
        <f t="shared" si="21"/>
        <v>2.8702200363674448</v>
      </c>
      <c r="T323" s="13">
        <f t="shared" si="22"/>
        <v>2.0859992924140101</v>
      </c>
      <c r="U323" s="13">
        <f t="shared" si="23"/>
        <v>3.2132266782989429</v>
      </c>
      <c r="V323" s="13">
        <f t="shared" si="24"/>
        <v>2.3137057251454176</v>
      </c>
    </row>
    <row r="324" spans="13:22" x14ac:dyDescent="0.25">
      <c r="N324" t="s">
        <v>15</v>
      </c>
      <c r="O324" s="13">
        <f t="shared" si="17"/>
        <v>4.563537519296565</v>
      </c>
      <c r="P324" s="13">
        <f t="shared" si="18"/>
        <v>1.233054018684997</v>
      </c>
      <c r="Q324" s="13">
        <f t="shared" si="19"/>
        <v>9.4271037881236506</v>
      </c>
      <c r="R324" s="13">
        <f t="shared" si="20"/>
        <v>2.4618941501990279</v>
      </c>
      <c r="S324" s="13">
        <f t="shared" si="21"/>
        <v>4.7426818719773607</v>
      </c>
      <c r="T324" s="13">
        <f t="shared" si="22"/>
        <v>0.8641822471057069</v>
      </c>
      <c r="U324" s="13">
        <f t="shared" si="23"/>
        <v>10.801312671649711</v>
      </c>
      <c r="V324" s="13">
        <f t="shared" si="24"/>
        <v>2.1044991642003468</v>
      </c>
    </row>
    <row r="325" spans="13:22" x14ac:dyDescent="0.25">
      <c r="N325" t="s">
        <v>16</v>
      </c>
      <c r="O325" s="13">
        <f t="shared" si="17"/>
        <v>3.1245189098339932</v>
      </c>
      <c r="P325" s="13">
        <f t="shared" si="18"/>
        <v>0.66838593916176792</v>
      </c>
      <c r="Q325" s="13">
        <f t="shared" si="19"/>
        <v>0.21622985045183762</v>
      </c>
      <c r="R325" s="13">
        <f t="shared" si="20"/>
        <v>4.2209394581029888E-2</v>
      </c>
      <c r="S325" s="13">
        <f t="shared" si="21"/>
        <v>6.1239589497733702</v>
      </c>
      <c r="T325" s="13">
        <f t="shared" si="22"/>
        <v>1.2192389094444385</v>
      </c>
      <c r="U325" s="13">
        <f t="shared" si="23"/>
        <v>0.43396207691076988</v>
      </c>
      <c r="V325" s="13">
        <f t="shared" si="24"/>
        <v>6.6929383482817476E-2</v>
      </c>
    </row>
    <row r="326" spans="13:22" x14ac:dyDescent="0.25">
      <c r="N326" t="s">
        <v>17</v>
      </c>
      <c r="O326" s="13">
        <f t="shared" si="17"/>
        <v>5.7170174311268838</v>
      </c>
      <c r="P326" s="13">
        <f t="shared" si="18"/>
        <v>1.8533078037829946</v>
      </c>
      <c r="Q326" s="13">
        <f t="shared" si="19"/>
        <v>4.6811014008405795E-2</v>
      </c>
      <c r="R326" s="13">
        <f t="shared" si="20"/>
        <v>1.918118545845145E-2</v>
      </c>
      <c r="S326" s="13">
        <f t="shared" si="21"/>
        <v>13.111561281992698</v>
      </c>
      <c r="T326" s="13">
        <f t="shared" si="22"/>
        <v>6.4612797998334877</v>
      </c>
      <c r="U326" s="13">
        <f t="shared" si="23"/>
        <v>7.1745160627771754E-2</v>
      </c>
      <c r="V326" s="13">
        <f t="shared" si="24"/>
        <v>2.7242229475358159E-2</v>
      </c>
    </row>
    <row r="327" spans="13:22" x14ac:dyDescent="0.25">
      <c r="N327" t="s">
        <v>18</v>
      </c>
      <c r="O327" s="13">
        <f t="shared" si="17"/>
        <v>0.46895107219810644</v>
      </c>
      <c r="P327" s="13">
        <f t="shared" si="18"/>
        <v>0.11113763677298734</v>
      </c>
      <c r="Q327" s="13">
        <f t="shared" si="19"/>
        <v>0.59854343615280026</v>
      </c>
      <c r="R327" s="13">
        <f t="shared" si="20"/>
        <v>0.1009235170918482</v>
      </c>
      <c r="S327" s="13">
        <f t="shared" si="21"/>
        <v>2.7168791917865014</v>
      </c>
      <c r="T327" s="13">
        <f t="shared" si="22"/>
        <v>1.6758343472186767</v>
      </c>
      <c r="U327" s="13">
        <f t="shared" si="23"/>
        <v>3.3570285014003645</v>
      </c>
      <c r="V327" s="13">
        <f t="shared" si="24"/>
        <v>1.9337713523967304</v>
      </c>
    </row>
    <row r="328" spans="13:22" x14ac:dyDescent="0.25">
      <c r="O328" s="3" t="s">
        <v>52</v>
      </c>
      <c r="Q328" s="3" t="s">
        <v>53</v>
      </c>
      <c r="S328" s="2" t="s">
        <v>54</v>
      </c>
      <c r="U328" s="2" t="s">
        <v>55</v>
      </c>
    </row>
    <row r="329" spans="13:22" x14ac:dyDescent="0.25">
      <c r="N329" s="12" t="s">
        <v>51</v>
      </c>
      <c r="O329" s="11" t="s">
        <v>50</v>
      </c>
      <c r="P329" s="11" t="s">
        <v>48</v>
      </c>
      <c r="Q329" s="11" t="s">
        <v>50</v>
      </c>
      <c r="R329" s="11" t="s">
        <v>48</v>
      </c>
      <c r="S329" s="11" t="s">
        <v>50</v>
      </c>
      <c r="T329" s="11" t="s">
        <v>48</v>
      </c>
      <c r="U329" s="11" t="s">
        <v>50</v>
      </c>
      <c r="V329" s="11" t="s">
        <v>48</v>
      </c>
    </row>
    <row r="330" spans="13:22" x14ac:dyDescent="0.25">
      <c r="M330" t="s">
        <v>25</v>
      </c>
      <c r="N330" t="s">
        <v>0</v>
      </c>
      <c r="O330" s="14">
        <f>C265</f>
        <v>0.28337220903459154</v>
      </c>
      <c r="P330" s="14">
        <f>C287</f>
        <v>4.7767249376539728E-2</v>
      </c>
      <c r="Q330" s="14">
        <f>E265</f>
        <v>2.8272120951480066</v>
      </c>
      <c r="R330" s="14">
        <f>E287</f>
        <v>0.51645073880430337</v>
      </c>
      <c r="S330" s="14">
        <f>O265</f>
        <v>0.43652260699274709</v>
      </c>
      <c r="T330" s="14">
        <f>O287</f>
        <v>0.11909161912129863</v>
      </c>
      <c r="U330" s="14">
        <f>Q265</f>
        <v>4.9679692241494262</v>
      </c>
      <c r="V330" s="14">
        <f>Q287</f>
        <v>1.4387753389077387</v>
      </c>
    </row>
    <row r="331" spans="13:22" x14ac:dyDescent="0.25">
      <c r="N331" t="s">
        <v>1</v>
      </c>
      <c r="O331" s="14">
        <f t="shared" ref="O331:O348" si="25">C266</f>
        <v>0.28925699811967592</v>
      </c>
      <c r="P331" s="14">
        <f t="shared" ref="P331:P348" si="26">C288</f>
        <v>3.3751424890902354E-2</v>
      </c>
      <c r="Q331" s="14">
        <f t="shared" ref="Q331:Q348" si="27">E266</f>
        <v>41.263143961276221</v>
      </c>
      <c r="R331" s="14">
        <f t="shared" ref="R331:R348" si="28">E288</f>
        <v>4.6761453418702734</v>
      </c>
      <c r="S331" s="14">
        <f t="shared" ref="S331:S348" si="29">O266</f>
        <v>0.31503238777433529</v>
      </c>
      <c r="T331" s="14">
        <f t="shared" ref="T331:T348" si="30">O288</f>
        <v>2.231150289703332E-2</v>
      </c>
      <c r="U331" s="14">
        <f t="shared" ref="U331:U348" si="31">Q266</f>
        <v>51.972342423010744</v>
      </c>
      <c r="V331" s="14">
        <f t="shared" ref="V331:V348" si="32">Q288</f>
        <v>3.8606585525008912</v>
      </c>
    </row>
    <row r="332" spans="13:22" x14ac:dyDescent="0.25">
      <c r="N332" t="s">
        <v>2</v>
      </c>
      <c r="O332" s="14">
        <f t="shared" si="25"/>
        <v>9.7915834558528744E-2</v>
      </c>
      <c r="P332" s="14">
        <f t="shared" si="26"/>
        <v>7.9949259793829747E-2</v>
      </c>
      <c r="Q332" s="14">
        <f t="shared" si="27"/>
        <v>0.23725026189436602</v>
      </c>
      <c r="R332" s="14">
        <f t="shared" si="28"/>
        <v>0.19033052542056883</v>
      </c>
      <c r="S332" s="14">
        <f t="shared" si="29"/>
        <v>3.8753038920144645E-2</v>
      </c>
      <c r="T332" s="14">
        <f t="shared" si="30"/>
        <v>1.3813981394842332E-2</v>
      </c>
      <c r="U332" s="14">
        <f t="shared" si="31"/>
        <v>0.16634482541565093</v>
      </c>
      <c r="V332" s="14">
        <f t="shared" si="32"/>
        <v>5.2210931152093375E-2</v>
      </c>
    </row>
    <row r="333" spans="13:22" x14ac:dyDescent="0.25">
      <c r="N333" t="s">
        <v>3</v>
      </c>
      <c r="O333" s="14">
        <f t="shared" si="25"/>
        <v>0.1985653886894532</v>
      </c>
      <c r="P333" s="14">
        <f t="shared" si="26"/>
        <v>8.2100555688150459E-2</v>
      </c>
      <c r="Q333" s="14">
        <f t="shared" si="27"/>
        <v>0.6882070622634453</v>
      </c>
      <c r="R333" s="14">
        <f t="shared" si="28"/>
        <v>0.3326298680859352</v>
      </c>
      <c r="S333" s="14">
        <f t="shared" si="29"/>
        <v>8.9916189849939571E-2</v>
      </c>
      <c r="T333" s="14">
        <f t="shared" si="30"/>
        <v>2.8848172567265105E-2</v>
      </c>
      <c r="U333" s="14">
        <f t="shared" si="31"/>
        <v>0.34650704464232823</v>
      </c>
      <c r="V333" s="14">
        <f t="shared" si="32"/>
        <v>0.11064159442925726</v>
      </c>
    </row>
    <row r="334" spans="13:22" x14ac:dyDescent="0.25">
      <c r="N334" t="s">
        <v>4</v>
      </c>
      <c r="O334" s="14">
        <f t="shared" si="25"/>
        <v>0.21188711326748966</v>
      </c>
      <c r="P334" s="14">
        <f t="shared" si="26"/>
        <v>0.19142675406686957</v>
      </c>
      <c r="Q334" s="14">
        <f t="shared" si="27"/>
        <v>0.566648789036022</v>
      </c>
      <c r="R334" s="14">
        <f t="shared" si="28"/>
        <v>0.53983339421171117</v>
      </c>
      <c r="S334" s="14">
        <f t="shared" si="29"/>
        <v>3.2989667289583566E-2</v>
      </c>
      <c r="T334" s="14">
        <f t="shared" si="30"/>
        <v>1.3010170968169889E-2</v>
      </c>
      <c r="U334" s="14">
        <f t="shared" si="31"/>
        <v>0.15696871371971172</v>
      </c>
      <c r="V334" s="14">
        <f t="shared" si="32"/>
        <v>6.3957098115400915E-2</v>
      </c>
    </row>
    <row r="335" spans="13:22" x14ac:dyDescent="0.25">
      <c r="N335" t="s">
        <v>5</v>
      </c>
      <c r="O335" s="14">
        <f t="shared" si="25"/>
        <v>9.033156758786183E-2</v>
      </c>
      <c r="P335" s="14">
        <f t="shared" si="26"/>
        <v>5.7099861471055065E-2</v>
      </c>
      <c r="Q335" s="14">
        <f t="shared" si="27"/>
        <v>0.53819547968848092</v>
      </c>
      <c r="R335" s="14">
        <f t="shared" si="28"/>
        <v>0.34020097464454607</v>
      </c>
      <c r="S335" s="14">
        <f t="shared" si="29"/>
        <v>4.348148326823386E-2</v>
      </c>
      <c r="T335" s="14">
        <f t="shared" si="30"/>
        <v>1.8924457185361239E-2</v>
      </c>
      <c r="U335" s="14">
        <f t="shared" si="31"/>
        <v>0.39611631257361035</v>
      </c>
      <c r="V335" s="14">
        <f t="shared" si="32"/>
        <v>0.17240180495864094</v>
      </c>
    </row>
    <row r="336" spans="13:22" x14ac:dyDescent="0.25">
      <c r="N336" t="s">
        <v>6</v>
      </c>
      <c r="O336" s="14">
        <f t="shared" si="25"/>
        <v>0.35047907262116951</v>
      </c>
      <c r="P336" s="14">
        <f t="shared" si="26"/>
        <v>0.14177165470014641</v>
      </c>
      <c r="Q336" s="14">
        <f t="shared" si="27"/>
        <v>8.4755263901664671E-2</v>
      </c>
      <c r="R336" s="14">
        <f t="shared" si="28"/>
        <v>3.7302806555505427E-2</v>
      </c>
      <c r="S336" s="14">
        <f t="shared" si="29"/>
        <v>0.67224397928790169</v>
      </c>
      <c r="T336" s="14">
        <f t="shared" si="30"/>
        <v>0.26493323806333952</v>
      </c>
      <c r="U336" s="14">
        <f t="shared" si="31"/>
        <v>0.17007551924250372</v>
      </c>
      <c r="V336" s="14">
        <f t="shared" si="32"/>
        <v>5.1206506669844297E-2</v>
      </c>
    </row>
    <row r="337" spans="14:22" x14ac:dyDescent="0.25">
      <c r="N337" t="s">
        <v>7</v>
      </c>
      <c r="O337" s="14">
        <f t="shared" si="25"/>
        <v>0.21668696448187344</v>
      </c>
      <c r="P337" s="14">
        <f t="shared" si="26"/>
        <v>0.15350854010430251</v>
      </c>
      <c r="Q337" s="14">
        <f t="shared" si="27"/>
        <v>7.5200832206306981E-2</v>
      </c>
      <c r="R337" s="14">
        <f t="shared" si="28"/>
        <v>5.1612330293736498E-2</v>
      </c>
      <c r="S337" s="14">
        <f t="shared" si="29"/>
        <v>0.88870851204404988</v>
      </c>
      <c r="T337" s="14">
        <f t="shared" si="30"/>
        <v>0.62635433488382453</v>
      </c>
      <c r="U337" s="14">
        <f t="shared" si="31"/>
        <v>0.27624996436400651</v>
      </c>
      <c r="V337" s="14">
        <f t="shared" si="32"/>
        <v>0.16757431829630323</v>
      </c>
    </row>
    <row r="338" spans="14:22" x14ac:dyDescent="0.25">
      <c r="N338" t="s">
        <v>8</v>
      </c>
      <c r="O338" s="14">
        <f t="shared" si="25"/>
        <v>0.12850703121719631</v>
      </c>
      <c r="P338" s="14">
        <f t="shared" si="26"/>
        <v>5.5423159051146018E-2</v>
      </c>
      <c r="Q338" s="14">
        <f t="shared" si="27"/>
        <v>7.0405147192965343</v>
      </c>
      <c r="R338" s="14">
        <f t="shared" si="28"/>
        <v>3.0364686149351368</v>
      </c>
      <c r="S338" s="14">
        <f t="shared" si="29"/>
        <v>0.11608160999904338</v>
      </c>
      <c r="T338" s="14">
        <f t="shared" si="30"/>
        <v>4.8304550589340516E-2</v>
      </c>
      <c r="U338" s="14">
        <f t="shared" si="31"/>
        <v>6.4436901710468977</v>
      </c>
      <c r="V338" s="14">
        <f t="shared" si="32"/>
        <v>2.6813856032142933</v>
      </c>
    </row>
    <row r="339" spans="14:22" x14ac:dyDescent="0.25">
      <c r="N339" t="s">
        <v>9</v>
      </c>
      <c r="O339" s="14">
        <f t="shared" si="25"/>
        <v>2.4944986258814201</v>
      </c>
      <c r="P339" s="14">
        <f t="shared" si="26"/>
        <v>0.86797887557697295</v>
      </c>
      <c r="Q339" s="14">
        <f t="shared" si="27"/>
        <v>1.3192528294202226</v>
      </c>
      <c r="R339" s="14">
        <f t="shared" si="28"/>
        <v>0.56818049156876016</v>
      </c>
      <c r="S339" s="14">
        <f t="shared" si="29"/>
        <v>1.5821355085052995</v>
      </c>
      <c r="T339" s="14">
        <f t="shared" si="30"/>
        <v>0.4325030625152298</v>
      </c>
      <c r="U339" s="14">
        <f t="shared" si="31"/>
        <v>0.72274645472029264</v>
      </c>
      <c r="V339" s="14">
        <f t="shared" si="32"/>
        <v>0.18468524308004799</v>
      </c>
    </row>
    <row r="340" spans="14:22" x14ac:dyDescent="0.25">
      <c r="N340" t="s">
        <v>10</v>
      </c>
      <c r="O340" s="14">
        <f t="shared" si="25"/>
        <v>0.81498859852148753</v>
      </c>
      <c r="P340" s="14">
        <f t="shared" si="26"/>
        <v>0.21644095383114501</v>
      </c>
      <c r="Q340" s="14">
        <f t="shared" si="27"/>
        <v>1.0159037779947226</v>
      </c>
      <c r="R340" s="14">
        <f t="shared" si="28"/>
        <v>0.26204161596314879</v>
      </c>
      <c r="S340" s="14">
        <f t="shared" si="29"/>
        <v>0.96014426329378821</v>
      </c>
      <c r="T340" s="14">
        <f t="shared" si="30"/>
        <v>0.20497672545149342</v>
      </c>
      <c r="U340" s="14">
        <f t="shared" si="31"/>
        <v>1.3384657155758475</v>
      </c>
      <c r="V340" s="14">
        <f t="shared" si="32"/>
        <v>0.25724697341370789</v>
      </c>
    </row>
    <row r="341" spans="14:22" x14ac:dyDescent="0.25">
      <c r="N341" t="s">
        <v>11</v>
      </c>
      <c r="O341" s="14">
        <f t="shared" si="25"/>
        <v>3.1047394573540643</v>
      </c>
      <c r="P341" s="14">
        <f t="shared" si="26"/>
        <v>1.3143661251604883</v>
      </c>
      <c r="Q341" s="14">
        <f t="shared" si="27"/>
        <v>9.2729367383085002</v>
      </c>
      <c r="R341" s="14">
        <f t="shared" si="28"/>
        <v>3.790887118967015</v>
      </c>
      <c r="S341" s="14">
        <f t="shared" si="29"/>
        <v>2.3079243818754072</v>
      </c>
      <c r="T341" s="14">
        <f t="shared" si="30"/>
        <v>0.47433220498559991</v>
      </c>
      <c r="U341" s="14">
        <f t="shared" si="31"/>
        <v>6.853866863838519</v>
      </c>
      <c r="V341" s="14">
        <f t="shared" si="32"/>
        <v>1.4414434927102009</v>
      </c>
    </row>
    <row r="342" spans="14:22" x14ac:dyDescent="0.25">
      <c r="N342" t="s">
        <v>12</v>
      </c>
      <c r="O342" s="14">
        <f t="shared" si="25"/>
        <v>1.2963142699157155</v>
      </c>
      <c r="P342" s="14">
        <f t="shared" si="26"/>
        <v>0.32551144599164417</v>
      </c>
      <c r="Q342" s="14">
        <f t="shared" si="27"/>
        <v>1.9198168948358998</v>
      </c>
      <c r="R342" s="14">
        <f t="shared" si="28"/>
        <v>0.51449234905945262</v>
      </c>
      <c r="S342" s="14">
        <f t="shared" si="29"/>
        <v>1.3696652475028568</v>
      </c>
      <c r="T342" s="14">
        <f t="shared" si="30"/>
        <v>0.2536973092220694</v>
      </c>
      <c r="U342" s="14">
        <f t="shared" si="31"/>
        <v>1.7784777632580113</v>
      </c>
      <c r="V342" s="14">
        <f t="shared" si="32"/>
        <v>0.35528221350601313</v>
      </c>
    </row>
    <row r="343" spans="14:22" x14ac:dyDescent="0.25">
      <c r="N343" t="s">
        <v>13</v>
      </c>
      <c r="O343" s="14">
        <f t="shared" si="25"/>
        <v>0.34515185493488926</v>
      </c>
      <c r="P343" s="14">
        <f t="shared" si="26"/>
        <v>0.16509305820293926</v>
      </c>
      <c r="Q343" s="14">
        <f t="shared" si="27"/>
        <v>0.6397226397376149</v>
      </c>
      <c r="R343" s="14">
        <f t="shared" si="28"/>
        <v>0.2866355697787219</v>
      </c>
      <c r="S343" s="14">
        <f t="shared" si="29"/>
        <v>0.44281536397107757</v>
      </c>
      <c r="T343" s="14">
        <f t="shared" si="30"/>
        <v>0.1221053338375972</v>
      </c>
      <c r="U343" s="14">
        <f t="shared" si="31"/>
        <v>0.84682537122100121</v>
      </c>
      <c r="V343" s="14">
        <f t="shared" si="32"/>
        <v>0.23769099142630157</v>
      </c>
    </row>
    <row r="344" spans="14:22" x14ac:dyDescent="0.25">
      <c r="N344" t="s">
        <v>14</v>
      </c>
      <c r="O344" s="14">
        <f t="shared" si="25"/>
        <v>1.6830684574000065</v>
      </c>
      <c r="P344" s="14">
        <f t="shared" si="26"/>
        <v>1.519047879714057</v>
      </c>
      <c r="Q344" s="14">
        <f t="shared" si="27"/>
        <v>1.7507114592211297</v>
      </c>
      <c r="R344" s="14">
        <f t="shared" si="28"/>
        <v>1.601590060921122</v>
      </c>
      <c r="S344" s="14">
        <f t="shared" si="29"/>
        <v>3.3422966503575195</v>
      </c>
      <c r="T344" s="14">
        <f t="shared" si="30"/>
        <v>2.4931470844435051</v>
      </c>
      <c r="U344" s="14">
        <f t="shared" si="31"/>
        <v>4.0791957171861526</v>
      </c>
      <c r="V344" s="14">
        <f t="shared" si="32"/>
        <v>3.1534038006574949</v>
      </c>
    </row>
    <row r="345" spans="14:22" x14ac:dyDescent="0.25">
      <c r="N345" t="s">
        <v>15</v>
      </c>
      <c r="O345" s="14">
        <f t="shared" si="25"/>
        <v>5.2999344722366741</v>
      </c>
      <c r="P345" s="14">
        <f t="shared" si="26"/>
        <v>1.1815234990583534</v>
      </c>
      <c r="Q345" s="14">
        <f t="shared" si="27"/>
        <v>11.072184199729442</v>
      </c>
      <c r="R345" s="14">
        <f t="shared" si="28"/>
        <v>2.4670236449324308</v>
      </c>
      <c r="S345" s="14">
        <f t="shared" si="29"/>
        <v>5.1037894461524989</v>
      </c>
      <c r="T345" s="14">
        <f t="shared" si="30"/>
        <v>0.88969141830765919</v>
      </c>
      <c r="U345" s="14">
        <f t="shared" si="31"/>
        <v>11.646891198301677</v>
      </c>
      <c r="V345" s="14">
        <f t="shared" si="32"/>
        <v>2.1806633239324693</v>
      </c>
    </row>
    <row r="346" spans="14:22" x14ac:dyDescent="0.25">
      <c r="N346" t="s">
        <v>16</v>
      </c>
      <c r="O346" s="14">
        <f t="shared" si="25"/>
        <v>4.4392972162475717</v>
      </c>
      <c r="P346" s="14">
        <f t="shared" si="26"/>
        <v>1.0716828193125481</v>
      </c>
      <c r="Q346" s="14">
        <f t="shared" si="27"/>
        <v>0.32144071604035385</v>
      </c>
      <c r="R346" s="14">
        <f t="shared" si="28"/>
        <v>8.3211171931864975E-2</v>
      </c>
      <c r="S346" s="14">
        <f t="shared" si="29"/>
        <v>5.7307755256272985</v>
      </c>
      <c r="T346" s="14">
        <f t="shared" si="30"/>
        <v>0.73476165861357845</v>
      </c>
      <c r="U346" s="14">
        <f t="shared" si="31"/>
        <v>0.40285231495509766</v>
      </c>
      <c r="V346" s="14">
        <f t="shared" si="32"/>
        <v>5.8919021443457079E-2</v>
      </c>
    </row>
    <row r="347" spans="14:22" x14ac:dyDescent="0.25">
      <c r="N347" t="s">
        <v>17</v>
      </c>
      <c r="O347" s="14">
        <f t="shared" si="25"/>
        <v>8.2824063918864521</v>
      </c>
      <c r="P347" s="14">
        <f t="shared" si="26"/>
        <v>6.6976654816353047</v>
      </c>
      <c r="Q347" s="14">
        <f t="shared" si="27"/>
        <v>6.5009613961227772E-2</v>
      </c>
      <c r="R347" s="14">
        <f t="shared" si="28"/>
        <v>5.3821973591896298E-2</v>
      </c>
      <c r="S347" s="14">
        <f t="shared" si="29"/>
        <v>7.290072468293876</v>
      </c>
      <c r="T347" s="14">
        <f t="shared" si="30"/>
        <v>3.0707503205815829</v>
      </c>
      <c r="U347" s="14">
        <f t="shared" si="31"/>
        <v>4.5058773306869068E-2</v>
      </c>
      <c r="V347" s="14">
        <f t="shared" si="32"/>
        <v>1.8539628285250336E-2</v>
      </c>
    </row>
    <row r="348" spans="14:22" x14ac:dyDescent="0.25">
      <c r="N348" t="s">
        <v>18</v>
      </c>
      <c r="O348" s="14">
        <f t="shared" si="25"/>
        <v>0.65746725202426004</v>
      </c>
      <c r="P348" s="14">
        <f t="shared" si="26"/>
        <v>0.1606547234825576</v>
      </c>
      <c r="Q348" s="14">
        <f t="shared" si="27"/>
        <v>0.8293593327065053</v>
      </c>
      <c r="R348" s="14">
        <f t="shared" si="28"/>
        <v>0.14969071990430344</v>
      </c>
      <c r="S348" s="14">
        <f t="shared" si="29"/>
        <v>1.2438233378318038</v>
      </c>
      <c r="T348" s="14">
        <f t="shared" si="30"/>
        <v>0.34284269522489924</v>
      </c>
      <c r="U348" s="14">
        <f t="shared" si="31"/>
        <v>1.6156806294716666</v>
      </c>
      <c r="V348" s="14">
        <f t="shared" si="32"/>
        <v>0.40896305467483274</v>
      </c>
    </row>
  </sheetData>
  <pageMargins left="0.70866141732283472" right="0.70866141732283472" top="0.74803149606299213" bottom="0.74803149606299213" header="0.31496062992125984" footer="0.31496062992125984"/>
  <pageSetup paperSize="9" scale="1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</dc:creator>
  <cp:lastModifiedBy>no</cp:lastModifiedBy>
  <cp:lastPrinted>2010-12-01T06:56:03Z</cp:lastPrinted>
  <dcterms:created xsi:type="dcterms:W3CDTF">2010-10-20T14:49:45Z</dcterms:created>
  <dcterms:modified xsi:type="dcterms:W3CDTF">2016-03-18T12:46:10Z</dcterms:modified>
</cp:coreProperties>
</file>