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80" windowHeight="9090" activeTab="2"/>
  </bookViews>
  <sheets>
    <sheet name="5.1" sheetId="1" r:id="rId1"/>
    <sheet name="5.6" sheetId="2" r:id="rId2"/>
    <sheet name="5.9" sheetId="3" r:id="rId3"/>
  </sheets>
  <definedNames/>
  <calcPr fullCalcOnLoad="1"/>
</workbook>
</file>

<file path=xl/sharedStrings.xml><?xml version="1.0" encoding="utf-8"?>
<sst xmlns="http://schemas.openxmlformats.org/spreadsheetml/2006/main" count="186" uniqueCount="75">
  <si>
    <t>Alemanya</t>
  </si>
  <si>
    <t>Bèlgica</t>
  </si>
  <si>
    <t>Dinamarca</t>
  </si>
  <si>
    <t>Espanya</t>
  </si>
  <si>
    <t>França</t>
  </si>
  <si>
    <t>Grècia</t>
  </si>
  <si>
    <t>Irlanda</t>
  </si>
  <si>
    <t>Itàlia</t>
  </si>
  <si>
    <t>Luxemburg</t>
  </si>
  <si>
    <t>Països Baixos</t>
  </si>
  <si>
    <t>Portugal</t>
  </si>
  <si>
    <t>Regne Unit</t>
  </si>
  <si>
    <t>Ci</t>
  </si>
  <si>
    <t>Ri</t>
  </si>
  <si>
    <t>PROMEDIO</t>
  </si>
  <si>
    <t>N</t>
  </si>
  <si>
    <t>Beta</t>
  </si>
  <si>
    <t>Ci*Ri</t>
  </si>
  <si>
    <t>Alfa</t>
  </si>
  <si>
    <t>1º. Estimar parámetros</t>
  </si>
  <si>
    <t>2º.- Estimar Sigma^2</t>
  </si>
  <si>
    <t>Yajustada</t>
  </si>
  <si>
    <t>Error</t>
  </si>
  <si>
    <t>INFORMACIÓN</t>
  </si>
  <si>
    <t>PASO 1</t>
  </si>
  <si>
    <t>PASO 2</t>
  </si>
  <si>
    <t>3º.- Obtener Desviaciones parámetros</t>
  </si>
  <si>
    <t>S.E. Beta</t>
  </si>
  <si>
    <t>S.E. Alfa</t>
  </si>
  <si>
    <t>PASO 3</t>
  </si>
  <si>
    <t>(Ci-Cmedia)</t>
  </si>
  <si>
    <t>(Ri-Rmedia)</t>
  </si>
  <si>
    <t>(Yajustada-Ymedia)</t>
  </si>
  <si>
    <t>Cajustada</t>
  </si>
  <si>
    <t>(Cajustada-Cmedia)</t>
  </si>
  <si>
    <t>4º.- Obtener el R2</t>
  </si>
  <si>
    <t>5º.- Contraste de hipotesis sobre los parámetros</t>
  </si>
  <si>
    <t>H0</t>
  </si>
  <si>
    <t>Alfa=0</t>
  </si>
  <si>
    <t>Beta=0</t>
  </si>
  <si>
    <t>Estadístico</t>
  </si>
  <si>
    <t>t-student (10,1-0,0,025)</t>
  </si>
  <si>
    <t>Xi</t>
  </si>
  <si>
    <t>Yi</t>
  </si>
  <si>
    <t>Yi*Xi</t>
  </si>
  <si>
    <t>(Yi-Ymedia)</t>
  </si>
  <si>
    <t>(Xi-Xmedia)</t>
  </si>
  <si>
    <t>Resumen</t>
  </si>
  <si>
    <t>Estadísticas de la regresión</t>
  </si>
  <si>
    <t>Coeficiente de correlación múltiple</t>
  </si>
  <si>
    <t>Coeficiente de determinación R^2</t>
  </si>
  <si>
    <t>R^2  ajustado</t>
  </si>
  <si>
    <t>Error típico</t>
  </si>
  <si>
    <t>Observaciones</t>
  </si>
  <si>
    <t>ANÁLISIS DE VARIANZA</t>
  </si>
  <si>
    <t>Regresión</t>
  </si>
  <si>
    <t>Residuos</t>
  </si>
  <si>
    <t>Total</t>
  </si>
  <si>
    <t>Intercepción</t>
  </si>
  <si>
    <t>Grados de libertad</t>
  </si>
  <si>
    <t>Suma de cuadrados</t>
  </si>
  <si>
    <t>Promedio de los cuadrados</t>
  </si>
  <si>
    <t>F</t>
  </si>
  <si>
    <t>Valor crítico de F</t>
  </si>
  <si>
    <t>Coeficientes</t>
  </si>
  <si>
    <t>Estadístico t</t>
  </si>
  <si>
    <t>Probabilidad</t>
  </si>
  <si>
    <t>Inferior 95%</t>
  </si>
  <si>
    <t>Superior 95%</t>
  </si>
  <si>
    <t>Inferior 95,0%</t>
  </si>
  <si>
    <t>Superior 95,0%</t>
  </si>
  <si>
    <t>Análisis de los residuales</t>
  </si>
  <si>
    <t>Observación</t>
  </si>
  <si>
    <t>Pronóstico Yi</t>
  </si>
  <si>
    <t>Pronóstico Ci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</si>
</sst>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0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2" borderId="0" xfId="0" applyFill="1" applyAlignment="1">
      <alignment/>
    </xf>
    <xf numFmtId="0" fontId="0" fillId="2" borderId="12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12" xfId="0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0" fillId="5" borderId="0" xfId="0" applyFill="1" applyAlignment="1">
      <alignment/>
    </xf>
    <xf numFmtId="0" fontId="2" fillId="6" borderId="0" xfId="0" applyFont="1" applyFill="1" applyAlignment="1">
      <alignment/>
    </xf>
    <xf numFmtId="0" fontId="0" fillId="6" borderId="0" xfId="0" applyFill="1" applyAlignment="1">
      <alignment/>
    </xf>
    <xf numFmtId="0" fontId="4" fillId="6" borderId="0" xfId="0" applyFont="1" applyFill="1" applyAlignment="1">
      <alignment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Continuous"/>
    </xf>
    <xf numFmtId="0" fontId="2" fillId="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Xi Curva de regresión ajustada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'5.1'!$D$4:$D$14</c:f>
              <c:numCache>
                <c:ptCount val="11"/>
                <c:pt idx="0">
                  <c:v>0.77</c:v>
                </c:pt>
                <c:pt idx="1">
                  <c:v>0.74</c:v>
                </c:pt>
                <c:pt idx="2">
                  <c:v>0.72</c:v>
                </c:pt>
                <c:pt idx="3">
                  <c:v>0.73</c:v>
                </c:pt>
                <c:pt idx="4">
                  <c:v>0.76</c:v>
                </c:pt>
                <c:pt idx="5">
                  <c:v>0.75</c:v>
                </c:pt>
                <c:pt idx="6">
                  <c:v>1.08</c:v>
                </c:pt>
                <c:pt idx="7">
                  <c:v>1.81</c:v>
                </c:pt>
                <c:pt idx="8">
                  <c:v>1.39</c:v>
                </c:pt>
                <c:pt idx="9">
                  <c:v>1.2</c:v>
                </c:pt>
                <c:pt idx="10">
                  <c:v>1.17</c:v>
                </c:pt>
              </c:numCache>
            </c:numRef>
          </c:xVal>
          <c:yVal>
            <c:numRef>
              <c:f>'5.1'!$C$4:$C$14</c:f>
              <c:numCache>
                <c:ptCount val="11"/>
                <c:pt idx="0">
                  <c:v>2.57</c:v>
                </c:pt>
                <c:pt idx="1">
                  <c:v>2.5</c:v>
                </c:pt>
                <c:pt idx="2">
                  <c:v>2.35</c:v>
                </c:pt>
                <c:pt idx="3">
                  <c:v>2.3</c:v>
                </c:pt>
                <c:pt idx="4">
                  <c:v>2.25</c:v>
                </c:pt>
                <c:pt idx="5">
                  <c:v>2.2</c:v>
                </c:pt>
                <c:pt idx="6">
                  <c:v>2.11</c:v>
                </c:pt>
                <c:pt idx="7">
                  <c:v>1.94</c:v>
                </c:pt>
                <c:pt idx="8">
                  <c:v>1.97</c:v>
                </c:pt>
                <c:pt idx="9">
                  <c:v>2.06</c:v>
                </c:pt>
                <c:pt idx="10">
                  <c:v>2.02</c:v>
                </c:pt>
              </c:numCache>
            </c:numRef>
          </c:yVal>
          <c:smooth val="0"/>
        </c:ser>
        <c:ser>
          <c:idx val="1"/>
          <c:order val="1"/>
          <c:tx>
            <c:v>Pronóstico Yi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0"/>
          </c:trendline>
          <c:xVal>
            <c:numRef>
              <c:f>'5.1'!$D$4:$D$14</c:f>
              <c:numCache>
                <c:ptCount val="11"/>
                <c:pt idx="0">
                  <c:v>0.77</c:v>
                </c:pt>
                <c:pt idx="1">
                  <c:v>0.74</c:v>
                </c:pt>
                <c:pt idx="2">
                  <c:v>0.72</c:v>
                </c:pt>
                <c:pt idx="3">
                  <c:v>0.73</c:v>
                </c:pt>
                <c:pt idx="4">
                  <c:v>0.76</c:v>
                </c:pt>
                <c:pt idx="5">
                  <c:v>0.75</c:v>
                </c:pt>
                <c:pt idx="6">
                  <c:v>1.08</c:v>
                </c:pt>
                <c:pt idx="7">
                  <c:v>1.81</c:v>
                </c:pt>
                <c:pt idx="8">
                  <c:v>1.39</c:v>
                </c:pt>
                <c:pt idx="9">
                  <c:v>1.2</c:v>
                </c:pt>
                <c:pt idx="10">
                  <c:v>1.17</c:v>
                </c:pt>
              </c:numCache>
            </c:numRef>
          </c:xVal>
          <c:yVal>
            <c:numRef>
              <c:f>'5.1'!$C$65:$C$75</c:f>
              <c:numCache>
                <c:ptCount val="11"/>
                <c:pt idx="0">
                  <c:v>2.3218865501248644</c:v>
                </c:pt>
                <c:pt idx="1">
                  <c:v>2.336272422404565</c:v>
                </c:pt>
                <c:pt idx="2">
                  <c:v>2.345863003924365</c:v>
                </c:pt>
                <c:pt idx="3">
                  <c:v>2.3410677131644646</c:v>
                </c:pt>
                <c:pt idx="4">
                  <c:v>2.3266818408847647</c:v>
                </c:pt>
                <c:pt idx="5">
                  <c:v>2.3314771316446645</c:v>
                </c:pt>
                <c:pt idx="6">
                  <c:v>2.1732325365679626</c:v>
                </c:pt>
                <c:pt idx="7">
                  <c:v>1.8231763110952584</c:v>
                </c:pt>
                <c:pt idx="8">
                  <c:v>2.0245785230110607</c:v>
                </c:pt>
                <c:pt idx="9">
                  <c:v>2.115689047449162</c:v>
                </c:pt>
                <c:pt idx="10">
                  <c:v>2.130074919728862</c:v>
                </c:pt>
              </c:numCache>
            </c:numRef>
          </c:yVal>
          <c:smooth val="0"/>
        </c:ser>
        <c:axId val="10395972"/>
        <c:axId val="33047733"/>
      </c:scatterChart>
      <c:valAx>
        <c:axId val="10395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047733"/>
        <c:crosses val="autoZero"/>
        <c:crossBetween val="midCat"/>
        <c:dispUnits/>
      </c:valAx>
      <c:valAx>
        <c:axId val="33047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3959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Xi Curva de regresión ajustada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'5.6'!$D$4:$D$15</c:f>
              <c:numCache>
                <c:ptCount val="12"/>
                <c:pt idx="0">
                  <c:v>11090</c:v>
                </c:pt>
                <c:pt idx="1">
                  <c:v>8430</c:v>
                </c:pt>
                <c:pt idx="2">
                  <c:v>11290</c:v>
                </c:pt>
                <c:pt idx="3">
                  <c:v>4470</c:v>
                </c:pt>
                <c:pt idx="4">
                  <c:v>9860</c:v>
                </c:pt>
                <c:pt idx="5">
                  <c:v>3740</c:v>
                </c:pt>
                <c:pt idx="6">
                  <c:v>4950</c:v>
                </c:pt>
                <c:pt idx="7">
                  <c:v>6440</c:v>
                </c:pt>
                <c:pt idx="8">
                  <c:v>13650</c:v>
                </c:pt>
                <c:pt idx="9">
                  <c:v>9430</c:v>
                </c:pt>
                <c:pt idx="10">
                  <c:v>1970</c:v>
                </c:pt>
                <c:pt idx="11">
                  <c:v>8530</c:v>
                </c:pt>
              </c:numCache>
            </c:numRef>
          </c:xVal>
          <c:yVal>
            <c:numRef>
              <c:f>'5.6'!$C$4:$C$15</c:f>
              <c:numCache>
                <c:ptCount val="12"/>
                <c:pt idx="0">
                  <c:v>5730</c:v>
                </c:pt>
                <c:pt idx="1">
                  <c:v>4920</c:v>
                </c:pt>
                <c:pt idx="2">
                  <c:v>4960</c:v>
                </c:pt>
                <c:pt idx="3">
                  <c:v>2680</c:v>
                </c:pt>
                <c:pt idx="4">
                  <c:v>4510</c:v>
                </c:pt>
                <c:pt idx="5">
                  <c:v>2400</c:v>
                </c:pt>
                <c:pt idx="6">
                  <c:v>2760</c:v>
                </c:pt>
                <c:pt idx="7">
                  <c:v>3050</c:v>
                </c:pt>
                <c:pt idx="8">
                  <c:v>10450</c:v>
                </c:pt>
                <c:pt idx="9">
                  <c:v>4250</c:v>
                </c:pt>
                <c:pt idx="10">
                  <c:v>1720</c:v>
                </c:pt>
                <c:pt idx="11">
                  <c:v>4280</c:v>
                </c:pt>
              </c:numCache>
            </c:numRef>
          </c:yVal>
          <c:smooth val="0"/>
        </c:ser>
        <c:ser>
          <c:idx val="1"/>
          <c:order val="1"/>
          <c:tx>
            <c:v>Pronóstico Ci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0"/>
          </c:trendline>
          <c:xVal>
            <c:numRef>
              <c:f>'5.6'!$D$4:$D$15</c:f>
              <c:numCache>
                <c:ptCount val="12"/>
                <c:pt idx="0">
                  <c:v>11090</c:v>
                </c:pt>
                <c:pt idx="1">
                  <c:v>8430</c:v>
                </c:pt>
                <c:pt idx="2">
                  <c:v>11290</c:v>
                </c:pt>
                <c:pt idx="3">
                  <c:v>4470</c:v>
                </c:pt>
                <c:pt idx="4">
                  <c:v>9860</c:v>
                </c:pt>
                <c:pt idx="5">
                  <c:v>3740</c:v>
                </c:pt>
                <c:pt idx="6">
                  <c:v>4950</c:v>
                </c:pt>
                <c:pt idx="7">
                  <c:v>6440</c:v>
                </c:pt>
                <c:pt idx="8">
                  <c:v>13650</c:v>
                </c:pt>
                <c:pt idx="9">
                  <c:v>9430</c:v>
                </c:pt>
                <c:pt idx="10">
                  <c:v>1970</c:v>
                </c:pt>
                <c:pt idx="11">
                  <c:v>8530</c:v>
                </c:pt>
              </c:numCache>
            </c:numRef>
          </c:xVal>
          <c:yVal>
            <c:numRef>
              <c:f>'5.6'!$C$69:$C$80</c:f>
              <c:numCache>
                <c:ptCount val="12"/>
                <c:pt idx="0">
                  <c:v>6174.884448575631</c:v>
                </c:pt>
                <c:pt idx="1">
                  <c:v>4656.818896739431</c:v>
                </c:pt>
                <c:pt idx="2">
                  <c:v>6289.024715630984</c:v>
                </c:pt>
                <c:pt idx="3">
                  <c:v>2396.841609043433</c:v>
                </c:pt>
                <c:pt idx="4">
                  <c:v>5472.921806185207</c:v>
                </c:pt>
                <c:pt idx="5">
                  <c:v>1980.229634291393</c:v>
                </c:pt>
                <c:pt idx="6">
                  <c:v>2670.778249976281</c:v>
                </c:pt>
                <c:pt idx="7">
                  <c:v>3521.123239538664</c:v>
                </c:pt>
                <c:pt idx="8">
                  <c:v>7635.879866884155</c:v>
                </c:pt>
                <c:pt idx="9">
                  <c:v>5227.520232016197</c:v>
                </c:pt>
                <c:pt idx="10">
                  <c:v>970.0882708515154</c:v>
                </c:pt>
                <c:pt idx="11">
                  <c:v>4713.889030267107</c:v>
                </c:pt>
              </c:numCache>
            </c:numRef>
          </c:yVal>
          <c:smooth val="0"/>
        </c:ser>
        <c:axId val="18860162"/>
        <c:axId val="10073787"/>
      </c:scatterChart>
      <c:valAx>
        <c:axId val="18860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073787"/>
        <c:crosses val="autoZero"/>
        <c:crossBetween val="midCat"/>
        <c:dispUnits/>
      </c:valAx>
      <c:valAx>
        <c:axId val="10073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8601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Xi Curva de regresión ajustada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'5.9'!$D$4:$D$8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'5.9'!$C$4:$C$8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Pronóstico Yi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0"/>
          </c:trendline>
          <c:xVal>
            <c:numRef>
              <c:f>'5.9'!$D$4:$D$8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'5.9'!$C$65:$C$69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23704368"/>
        <c:axId val="16338033"/>
      </c:scatterChart>
      <c:valAx>
        <c:axId val="23704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338033"/>
        <c:crosses val="autoZero"/>
        <c:crossBetween val="midCat"/>
        <c:dispUnits/>
      </c:valAx>
      <c:valAx>
        <c:axId val="16338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7043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11.emf" /><Relationship Id="rId4" Type="http://schemas.openxmlformats.org/officeDocument/2006/relationships/image" Target="../media/image14.emf" /><Relationship Id="rId5" Type="http://schemas.openxmlformats.org/officeDocument/2006/relationships/image" Target="../media/image7.emf" /><Relationship Id="rId6" Type="http://schemas.openxmlformats.org/officeDocument/2006/relationships/image" Target="../media/image13.emf" /><Relationship Id="rId7" Type="http://schemas.openxmlformats.org/officeDocument/2006/relationships/image" Target="../media/image8.emf" /><Relationship Id="rId8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0.emf" /><Relationship Id="rId3" Type="http://schemas.openxmlformats.org/officeDocument/2006/relationships/image" Target="../media/image9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Relationship Id="rId7" Type="http://schemas.openxmlformats.org/officeDocument/2006/relationships/image" Target="../media/image8.emf" /><Relationship Id="rId8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15.emf" /><Relationship Id="rId4" Type="http://schemas.openxmlformats.org/officeDocument/2006/relationships/image" Target="../media/image14.emf" /><Relationship Id="rId5" Type="http://schemas.openxmlformats.org/officeDocument/2006/relationships/image" Target="../media/image7.emf" /><Relationship Id="rId6" Type="http://schemas.openxmlformats.org/officeDocument/2006/relationships/image" Target="../media/image13.emf" /><Relationship Id="rId7" Type="http://schemas.openxmlformats.org/officeDocument/2006/relationships/image" Target="../media/image8.emf" /><Relationship Id="rId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60</xdr:row>
      <xdr:rowOff>9525</xdr:rowOff>
    </xdr:from>
    <xdr:to>
      <xdr:col>13</xdr:col>
      <xdr:colOff>390525</xdr:colOff>
      <xdr:row>79</xdr:row>
      <xdr:rowOff>133350</xdr:rowOff>
    </xdr:to>
    <xdr:graphicFrame>
      <xdr:nvGraphicFramePr>
        <xdr:cNvPr id="1" name="Chart 10"/>
        <xdr:cNvGraphicFramePr/>
      </xdr:nvGraphicFramePr>
      <xdr:xfrm>
        <a:off x="3933825" y="9782175"/>
        <a:ext cx="73437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</cdr:y>
    </cdr:from>
    <cdr:to>
      <cdr:x>0.543</cdr:x>
      <cdr:y>0.56175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571625"/>
          <a:ext cx="266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5.6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64</xdr:row>
      <xdr:rowOff>0</xdr:rowOff>
    </xdr:from>
    <xdr:to>
      <xdr:col>11</xdr:col>
      <xdr:colOff>1247775</xdr:colOff>
      <xdr:row>83</xdr:row>
      <xdr:rowOff>57150</xdr:rowOff>
    </xdr:to>
    <xdr:graphicFrame>
      <xdr:nvGraphicFramePr>
        <xdr:cNvPr id="1" name="Chart 10"/>
        <xdr:cNvGraphicFramePr/>
      </xdr:nvGraphicFramePr>
      <xdr:xfrm>
        <a:off x="3933825" y="10420350"/>
        <a:ext cx="6134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59</xdr:row>
      <xdr:rowOff>0</xdr:rowOff>
    </xdr:from>
    <xdr:to>
      <xdr:col>10</xdr:col>
      <xdr:colOff>9525</xdr:colOff>
      <xdr:row>75</xdr:row>
      <xdr:rowOff>85725</xdr:rowOff>
    </xdr:to>
    <xdr:graphicFrame>
      <xdr:nvGraphicFramePr>
        <xdr:cNvPr id="1" name="Chart 10"/>
        <xdr:cNvGraphicFramePr/>
      </xdr:nvGraphicFramePr>
      <xdr:xfrm>
        <a:off x="3609975" y="9610725"/>
        <a:ext cx="4095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3.xm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vmlDrawing" Target="../drawings/vmlDrawing3.vm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5"/>
  <sheetViews>
    <sheetView workbookViewId="0" topLeftCell="A1">
      <selection activeCell="M44" sqref="M44"/>
    </sheetView>
  </sheetViews>
  <sheetFormatPr defaultColWidth="11.421875" defaultRowHeight="12.75"/>
  <cols>
    <col min="1" max="1" width="12.421875" style="0" bestFit="1" customWidth="1"/>
    <col min="5" max="6" width="12.421875" style="0" bestFit="1" customWidth="1"/>
    <col min="8" max="8" width="13.140625" style="0" customWidth="1"/>
    <col min="9" max="9" width="13.140625" style="0" bestFit="1" customWidth="1"/>
    <col min="11" max="11" width="12.57421875" style="0" bestFit="1" customWidth="1"/>
    <col min="12" max="12" width="18.57421875" style="0" bestFit="1" customWidth="1"/>
    <col min="14" max="14" width="18.57421875" style="0" bestFit="1" customWidth="1"/>
    <col min="15" max="15" width="18.8515625" style="0" bestFit="1" customWidth="1"/>
  </cols>
  <sheetData>
    <row r="2" spans="3:12" ht="12.75">
      <c r="C2" s="4" t="s">
        <v>23</v>
      </c>
      <c r="E2" s="36" t="s">
        <v>24</v>
      </c>
      <c r="G2" s="41" t="s">
        <v>25</v>
      </c>
      <c r="H2" s="42"/>
      <c r="J2" s="43" t="s">
        <v>29</v>
      </c>
      <c r="K2" s="44"/>
      <c r="L2" s="45"/>
    </row>
    <row r="3" spans="2:12" ht="12.75">
      <c r="B3" s="4"/>
      <c r="C3" s="14" t="s">
        <v>43</v>
      </c>
      <c r="D3" s="15" t="s">
        <v>42</v>
      </c>
      <c r="E3" s="24" t="s">
        <v>44</v>
      </c>
      <c r="G3" s="20" t="s">
        <v>21</v>
      </c>
      <c r="H3" s="20" t="s">
        <v>22</v>
      </c>
      <c r="J3" s="25" t="s">
        <v>45</v>
      </c>
      <c r="K3" s="25" t="s">
        <v>46</v>
      </c>
      <c r="L3" s="25" t="s">
        <v>32</v>
      </c>
    </row>
    <row r="4" spans="2:12" ht="12.75">
      <c r="B4" s="11">
        <v>1988</v>
      </c>
      <c r="C4" s="5">
        <v>2.57</v>
      </c>
      <c r="D4" s="6">
        <v>0.77</v>
      </c>
      <c r="E4" s="32">
        <f>C4*D4</f>
        <v>1.9788999999999999</v>
      </c>
      <c r="G4" s="21">
        <f aca="true" t="shared" si="0" ref="G4:G14">$C$21+$C$20*D4</f>
        <v>2.321886550124864</v>
      </c>
      <c r="H4" s="21">
        <f aca="true" t="shared" si="1" ref="H4:H14">C4-G4</f>
        <v>0.24811344987513584</v>
      </c>
      <c r="J4" s="26">
        <f aca="true" t="shared" si="2" ref="J4:J14">C4-C$15</f>
        <v>0.36363636363636376</v>
      </c>
      <c r="K4" s="26">
        <f aca="true" t="shared" si="3" ref="K4:K14">D4-D$15</f>
        <v>-0.24090909090909074</v>
      </c>
      <c r="L4" s="26">
        <f aca="true" t="shared" si="4" ref="L4:L14">G4-$C$15</f>
        <v>0.11552291376122792</v>
      </c>
    </row>
    <row r="5" spans="2:12" ht="12.75">
      <c r="B5" s="12">
        <v>1989</v>
      </c>
      <c r="C5" s="7">
        <v>2.5</v>
      </c>
      <c r="D5" s="8">
        <v>0.74</v>
      </c>
      <c r="E5" s="33">
        <f aca="true" t="shared" si="5" ref="E5:E14">C5*D5</f>
        <v>1.85</v>
      </c>
      <c r="G5" s="21">
        <f t="shared" si="0"/>
        <v>2.3362724224045643</v>
      </c>
      <c r="H5" s="21">
        <f t="shared" si="1"/>
        <v>0.16372757759543566</v>
      </c>
      <c r="J5" s="26">
        <f t="shared" si="2"/>
        <v>0.2936363636363639</v>
      </c>
      <c r="K5" s="26">
        <f t="shared" si="3"/>
        <v>-0.27090909090909077</v>
      </c>
      <c r="L5" s="26">
        <f t="shared" si="4"/>
        <v>0.12990878604092826</v>
      </c>
    </row>
    <row r="6" spans="2:12" ht="12.75">
      <c r="B6" s="12">
        <v>1990</v>
      </c>
      <c r="C6" s="7">
        <v>2.35</v>
      </c>
      <c r="D6" s="8">
        <v>0.72</v>
      </c>
      <c r="E6" s="33">
        <f t="shared" si="5"/>
        <v>1.692</v>
      </c>
      <c r="G6" s="21">
        <f t="shared" si="0"/>
        <v>2.3458630039243644</v>
      </c>
      <c r="H6" s="21">
        <f t="shared" si="1"/>
        <v>0.004136996075635668</v>
      </c>
      <c r="J6" s="26">
        <f t="shared" si="2"/>
        <v>0.143636363636364</v>
      </c>
      <c r="K6" s="26">
        <f t="shared" si="3"/>
        <v>-0.2909090909090908</v>
      </c>
      <c r="L6" s="26">
        <f t="shared" si="4"/>
        <v>0.13949936756072834</v>
      </c>
    </row>
    <row r="7" spans="2:12" ht="12.75">
      <c r="B7" s="12">
        <v>1991</v>
      </c>
      <c r="C7" s="7">
        <v>2.3</v>
      </c>
      <c r="D7" s="8">
        <v>0.73</v>
      </c>
      <c r="E7" s="33">
        <f t="shared" si="5"/>
        <v>1.6789999999999998</v>
      </c>
      <c r="G7" s="21">
        <f t="shared" si="0"/>
        <v>2.341067713164464</v>
      </c>
      <c r="H7" s="21">
        <f t="shared" si="1"/>
        <v>-0.04106771316446434</v>
      </c>
      <c r="J7" s="26">
        <f t="shared" si="2"/>
        <v>0.09363636363636374</v>
      </c>
      <c r="K7" s="26">
        <f t="shared" si="3"/>
        <v>-0.2809090909090908</v>
      </c>
      <c r="L7" s="26">
        <f t="shared" si="4"/>
        <v>0.13470407680082808</v>
      </c>
    </row>
    <row r="8" spans="2:12" ht="12.75">
      <c r="B8" s="12">
        <v>1992</v>
      </c>
      <c r="C8" s="7">
        <v>2.25</v>
      </c>
      <c r="D8" s="8">
        <v>0.76</v>
      </c>
      <c r="E8" s="33">
        <f t="shared" si="5"/>
        <v>1.71</v>
      </c>
      <c r="G8" s="21">
        <f t="shared" si="0"/>
        <v>2.3266818408847643</v>
      </c>
      <c r="H8" s="21">
        <f t="shared" si="1"/>
        <v>-0.07668184088476426</v>
      </c>
      <c r="J8" s="26">
        <f t="shared" si="2"/>
        <v>0.04363636363636392</v>
      </c>
      <c r="K8" s="26">
        <f t="shared" si="3"/>
        <v>-0.25090909090909075</v>
      </c>
      <c r="L8" s="26">
        <f t="shared" si="4"/>
        <v>0.12031820452112818</v>
      </c>
    </row>
    <row r="9" spans="2:12" ht="12.75">
      <c r="B9" s="12">
        <v>1993</v>
      </c>
      <c r="C9" s="7">
        <v>2.2</v>
      </c>
      <c r="D9" s="8">
        <v>0.75</v>
      </c>
      <c r="E9" s="33">
        <f t="shared" si="5"/>
        <v>1.6500000000000001</v>
      </c>
      <c r="G9" s="21">
        <f t="shared" si="0"/>
        <v>2.3314771316446645</v>
      </c>
      <c r="H9" s="21">
        <f t="shared" si="1"/>
        <v>-0.13147713164466435</v>
      </c>
      <c r="J9" s="26">
        <f t="shared" si="2"/>
        <v>-0.006363636363635905</v>
      </c>
      <c r="K9" s="26">
        <f t="shared" si="3"/>
        <v>-0.26090909090909076</v>
      </c>
      <c r="L9" s="26">
        <f t="shared" si="4"/>
        <v>0.12511349528102844</v>
      </c>
    </row>
    <row r="10" spans="2:12" ht="12.75">
      <c r="B10" s="12">
        <v>1994</v>
      </c>
      <c r="C10" s="7">
        <v>2.11</v>
      </c>
      <c r="D10" s="8">
        <v>1.08</v>
      </c>
      <c r="E10" s="33">
        <f t="shared" si="5"/>
        <v>2.2788</v>
      </c>
      <c r="G10" s="21">
        <f t="shared" si="0"/>
        <v>2.173232536567963</v>
      </c>
      <c r="H10" s="21">
        <f t="shared" si="1"/>
        <v>-0.06323253656796313</v>
      </c>
      <c r="J10" s="26">
        <f t="shared" si="2"/>
        <v>-0.09636363636363621</v>
      </c>
      <c r="K10" s="26">
        <f t="shared" si="3"/>
        <v>0.06909090909090931</v>
      </c>
      <c r="L10" s="26">
        <f t="shared" si="4"/>
        <v>-0.03313109979567308</v>
      </c>
    </row>
    <row r="11" spans="2:12" ht="12.75">
      <c r="B11" s="12">
        <v>1995</v>
      </c>
      <c r="C11" s="7">
        <v>1.94</v>
      </c>
      <c r="D11" s="8">
        <v>1.81</v>
      </c>
      <c r="E11" s="33">
        <f t="shared" si="5"/>
        <v>3.5114</v>
      </c>
      <c r="G11" s="21">
        <f t="shared" si="0"/>
        <v>1.8231763110952608</v>
      </c>
      <c r="H11" s="21">
        <f t="shared" si="1"/>
        <v>0.11682368890473915</v>
      </c>
      <c r="J11" s="26">
        <f t="shared" si="2"/>
        <v>-0.26636363636363614</v>
      </c>
      <c r="K11" s="26">
        <f t="shared" si="3"/>
        <v>0.7990909090909093</v>
      </c>
      <c r="L11" s="26">
        <f t="shared" si="4"/>
        <v>-0.3831873252683753</v>
      </c>
    </row>
    <row r="12" spans="2:12" ht="12.75">
      <c r="B12" s="12">
        <v>1996</v>
      </c>
      <c r="C12" s="7">
        <v>1.97</v>
      </c>
      <c r="D12" s="8">
        <v>1.39</v>
      </c>
      <c r="E12" s="33">
        <f t="shared" si="5"/>
        <v>2.7382999999999997</v>
      </c>
      <c r="G12" s="21">
        <f t="shared" si="0"/>
        <v>2.024578523011062</v>
      </c>
      <c r="H12" s="21">
        <f t="shared" si="1"/>
        <v>-0.05457852301106203</v>
      </c>
      <c r="J12" s="26">
        <f t="shared" si="2"/>
        <v>-0.2363636363636361</v>
      </c>
      <c r="K12" s="26">
        <f t="shared" si="3"/>
        <v>0.37909090909090915</v>
      </c>
      <c r="L12" s="26">
        <f t="shared" si="4"/>
        <v>-0.18178511335257408</v>
      </c>
    </row>
    <row r="13" spans="2:12" ht="12.75">
      <c r="B13" s="12">
        <v>1997</v>
      </c>
      <c r="C13" s="7">
        <v>2.06</v>
      </c>
      <c r="D13" s="8">
        <v>1.2</v>
      </c>
      <c r="E13" s="33">
        <f t="shared" si="5"/>
        <v>2.472</v>
      </c>
      <c r="G13" s="21">
        <f t="shared" si="0"/>
        <v>2.115689047449163</v>
      </c>
      <c r="H13" s="21">
        <f t="shared" si="1"/>
        <v>-0.05568904744916292</v>
      </c>
      <c r="J13" s="26">
        <f t="shared" si="2"/>
        <v>-0.14636363636363603</v>
      </c>
      <c r="K13" s="26">
        <f t="shared" si="3"/>
        <v>0.1890909090909092</v>
      </c>
      <c r="L13" s="26">
        <f t="shared" si="4"/>
        <v>-0.09067458891447311</v>
      </c>
    </row>
    <row r="14" spans="2:12" ht="12.75">
      <c r="B14" s="12">
        <v>1998</v>
      </c>
      <c r="C14" s="7">
        <v>2.02</v>
      </c>
      <c r="D14" s="8">
        <v>1.17</v>
      </c>
      <c r="E14" s="33">
        <f t="shared" si="5"/>
        <v>2.3634</v>
      </c>
      <c r="G14" s="21">
        <f t="shared" si="0"/>
        <v>2.130074919728863</v>
      </c>
      <c r="H14" s="21">
        <f t="shared" si="1"/>
        <v>-0.11007491972886285</v>
      </c>
      <c r="J14" s="26">
        <f t="shared" si="2"/>
        <v>-0.18636363636363606</v>
      </c>
      <c r="K14" s="26">
        <f t="shared" si="3"/>
        <v>0.15909090909090917</v>
      </c>
      <c r="L14" s="26">
        <f t="shared" si="4"/>
        <v>-0.07628871663477321</v>
      </c>
    </row>
    <row r="15" spans="2:5" ht="12.75">
      <c r="B15" s="2" t="s">
        <v>14</v>
      </c>
      <c r="C15" s="17">
        <f>AVERAGE(C4:C14)</f>
        <v>2.206363636363636</v>
      </c>
      <c r="D15" s="17">
        <f>AVERAGE(D4:D14)</f>
        <v>1.0109090909090908</v>
      </c>
      <c r="E15" s="17">
        <f>AVERAGE(E4:E14)</f>
        <v>2.174890909090909</v>
      </c>
    </row>
    <row r="17" spans="2:3" ht="12.75">
      <c r="B17" s="1" t="s">
        <v>15</v>
      </c>
      <c r="C17">
        <f>COUNT(C4:C14)</f>
        <v>11</v>
      </c>
    </row>
    <row r="19" spans="2:10" ht="12.75">
      <c r="B19" s="3" t="s">
        <v>19</v>
      </c>
      <c r="G19" s="1" t="s">
        <v>20</v>
      </c>
      <c r="J19" s="1" t="s">
        <v>26</v>
      </c>
    </row>
    <row r="20" spans="2:11" ht="12.75">
      <c r="B20" s="18" t="s">
        <v>16</v>
      </c>
      <c r="C20" s="16">
        <f>(SUM(E4:E14)-(C17*C15*D15))/(SUMSQ(D4:D14)-C17*D15^2)</f>
        <v>-0.47952907599000333</v>
      </c>
      <c r="G20" s="22">
        <f>SUMSQ(H4:H14)/(C17-2)</f>
        <v>0.016564413049510448</v>
      </c>
      <c r="J20" s="27" t="s">
        <v>27</v>
      </c>
      <c r="K20" s="26">
        <f>SQRT(G20/SUMSQ(K4:K14))</f>
        <v>0.1140217802029836</v>
      </c>
    </row>
    <row r="21" spans="2:11" ht="12.75">
      <c r="B21" s="19" t="s">
        <v>18</v>
      </c>
      <c r="C21" s="16">
        <f>C15-C20*D15</f>
        <v>2.691123938637167</v>
      </c>
      <c r="J21" s="27" t="s">
        <v>28</v>
      </c>
      <c r="K21" s="26">
        <f>SQRT(G20*((1/C17)+(D15^2)/SUMSQ(K4:K14)))</f>
        <v>0.12162247638797276</v>
      </c>
    </row>
    <row r="30" spans="2:10" ht="12.75">
      <c r="B30" s="1" t="s">
        <v>35</v>
      </c>
      <c r="J30" s="1" t="s">
        <v>36</v>
      </c>
    </row>
    <row r="31" ht="12.75">
      <c r="B31" s="28">
        <f>SUMSQ(L4:L14)/SUMSQ(J4:J14)</f>
        <v>0.6627571891782931</v>
      </c>
    </row>
    <row r="32" spans="10:13" ht="12.75">
      <c r="J32" s="29" t="s">
        <v>37</v>
      </c>
      <c r="K32" s="29" t="s">
        <v>40</v>
      </c>
      <c r="L32" s="29" t="s">
        <v>41</v>
      </c>
      <c r="M32" s="30"/>
    </row>
    <row r="33" spans="10:13" ht="12.75">
      <c r="J33" s="29" t="s">
        <v>39</v>
      </c>
      <c r="K33" s="30">
        <f>C20/K20</f>
        <v>-4.205591906531692</v>
      </c>
      <c r="L33" s="30">
        <f>TINV(0.05,C$17-2)</f>
        <v>2.262157158173583</v>
      </c>
      <c r="M33" s="29" t="str">
        <f>IF(ABS(K33)&gt;L33,"RH0","NRH0")</f>
        <v>RH0</v>
      </c>
    </row>
    <row r="34" spans="10:13" ht="12.75">
      <c r="J34" s="29" t="s">
        <v>38</v>
      </c>
      <c r="K34" s="30">
        <f>C21/K21</f>
        <v>22.126863541674208</v>
      </c>
      <c r="L34" s="30">
        <f>TINV(0.05,C$17-2)</f>
        <v>2.262157158173583</v>
      </c>
      <c r="M34" s="29" t="str">
        <f>IF(ABS(K34)&gt;L34,"RH0","NRH0")</f>
        <v>RH0</v>
      </c>
    </row>
    <row r="41" ht="12.75">
      <c r="B41" t="s">
        <v>47</v>
      </c>
    </row>
    <row r="42" ht="13.5" thickBot="1"/>
    <row r="43" spans="2:3" ht="12.75">
      <c r="B43" s="40" t="s">
        <v>48</v>
      </c>
      <c r="C43" s="40"/>
    </row>
    <row r="44" spans="2:3" ht="12.75">
      <c r="B44" s="37" t="s">
        <v>49</v>
      </c>
      <c r="C44" s="37">
        <v>0.8140990045309682</v>
      </c>
    </row>
    <row r="45" spans="2:3" ht="12.75">
      <c r="B45" s="37" t="s">
        <v>50</v>
      </c>
      <c r="C45" s="37">
        <v>0.6627571891783134</v>
      </c>
    </row>
    <row r="46" spans="2:3" ht="12.75">
      <c r="B46" s="37" t="s">
        <v>51</v>
      </c>
      <c r="C46" s="37">
        <v>0.6252857657536816</v>
      </c>
    </row>
    <row r="47" spans="2:3" ht="12.75">
      <c r="B47" s="37" t="s">
        <v>52</v>
      </c>
      <c r="C47" s="37">
        <v>0.12870280901950212</v>
      </c>
    </row>
    <row r="48" spans="2:3" ht="13.5" thickBot="1">
      <c r="B48" s="38" t="s">
        <v>53</v>
      </c>
      <c r="C48" s="38">
        <v>11</v>
      </c>
    </row>
    <row r="50" ht="13.5" thickBot="1">
      <c r="B50" t="s">
        <v>54</v>
      </c>
    </row>
    <row r="51" spans="2:7" ht="12.75">
      <c r="B51" s="39"/>
      <c r="C51" s="39" t="s">
        <v>59</v>
      </c>
      <c r="D51" s="39" t="s">
        <v>60</v>
      </c>
      <c r="E51" s="39" t="s">
        <v>61</v>
      </c>
      <c r="F51" s="39" t="s">
        <v>62</v>
      </c>
      <c r="G51" s="39" t="s">
        <v>63</v>
      </c>
    </row>
    <row r="52" spans="2:7" ht="12.75">
      <c r="B52" s="37" t="s">
        <v>55</v>
      </c>
      <c r="C52" s="37">
        <v>1</v>
      </c>
      <c r="D52" s="37">
        <v>0.29297482800895147</v>
      </c>
      <c r="E52" s="37">
        <v>0.29297482800895147</v>
      </c>
      <c r="F52" s="37">
        <v>17.687003284285424</v>
      </c>
      <c r="G52" s="37">
        <v>0.0022876778056570004</v>
      </c>
    </row>
    <row r="53" spans="2:7" ht="12.75">
      <c r="B53" s="37" t="s">
        <v>56</v>
      </c>
      <c r="C53" s="37">
        <v>9</v>
      </c>
      <c r="D53" s="37">
        <v>0.14907971744559392</v>
      </c>
      <c r="E53" s="37">
        <v>0.016564413049510437</v>
      </c>
      <c r="F53" s="37"/>
      <c r="G53" s="37"/>
    </row>
    <row r="54" spans="2:7" ht="13.5" thickBot="1">
      <c r="B54" s="38" t="s">
        <v>57</v>
      </c>
      <c r="C54" s="38">
        <v>10</v>
      </c>
      <c r="D54" s="38">
        <v>0.44205454545454537</v>
      </c>
      <c r="E54" s="38"/>
      <c r="F54" s="38"/>
      <c r="G54" s="38"/>
    </row>
    <row r="55" ht="13.5" thickBot="1"/>
    <row r="56" spans="2:10" ht="12.75">
      <c r="B56" s="39"/>
      <c r="C56" s="39" t="s">
        <v>64</v>
      </c>
      <c r="D56" s="39" t="s">
        <v>52</v>
      </c>
      <c r="E56" s="39" t="s">
        <v>65</v>
      </c>
      <c r="F56" s="39" t="s">
        <v>66</v>
      </c>
      <c r="G56" s="39" t="s">
        <v>67</v>
      </c>
      <c r="H56" s="39" t="s">
        <v>68</v>
      </c>
      <c r="I56" s="39" t="s">
        <v>69</v>
      </c>
      <c r="J56" s="39" t="s">
        <v>70</v>
      </c>
    </row>
    <row r="57" spans="2:10" ht="12.75">
      <c r="B57" s="37" t="s">
        <v>58</v>
      </c>
      <c r="C57" s="37">
        <v>2.691123938637169</v>
      </c>
      <c r="D57" s="37">
        <v>0.12162247638797265</v>
      </c>
      <c r="E57" s="37">
        <v>22.126863541674247</v>
      </c>
      <c r="F57" s="37">
        <v>3.717279586664195E-09</v>
      </c>
      <c r="G57" s="37">
        <v>2.4159945728319157</v>
      </c>
      <c r="H57" s="37">
        <v>2.9662533044424224</v>
      </c>
      <c r="I57" s="37">
        <v>2.4159945728319157</v>
      </c>
      <c r="J57" s="37">
        <v>2.9662533044424224</v>
      </c>
    </row>
    <row r="58" spans="2:10" ht="13.5" thickBot="1">
      <c r="B58" s="38" t="s">
        <v>42</v>
      </c>
      <c r="C58" s="38">
        <v>-0.47952907599000594</v>
      </c>
      <c r="D58" s="38">
        <v>0.1140217802029835</v>
      </c>
      <c r="E58" s="38">
        <v>-4.205591906531719</v>
      </c>
      <c r="F58" s="38">
        <v>0.0022876778056571266</v>
      </c>
      <c r="G58" s="38">
        <v>-0.7374644593739207</v>
      </c>
      <c r="H58" s="38">
        <v>-0.22159369260609116</v>
      </c>
      <c r="I58" s="38">
        <v>-0.7374644593739207</v>
      </c>
      <c r="J58" s="38">
        <v>-0.22159369260609116</v>
      </c>
    </row>
    <row r="62" ht="12.75">
      <c r="B62" t="s">
        <v>71</v>
      </c>
    </row>
    <row r="63" ht="13.5" thickBot="1"/>
    <row r="64" spans="2:4" ht="12.75">
      <c r="B64" s="39" t="s">
        <v>72</v>
      </c>
      <c r="C64" s="39" t="s">
        <v>73</v>
      </c>
      <c r="D64" s="39" t="s">
        <v>56</v>
      </c>
    </row>
    <row r="65" spans="2:4" ht="12.75">
      <c r="B65" s="37">
        <v>1</v>
      </c>
      <c r="C65" s="37">
        <v>2.3218865501248644</v>
      </c>
      <c r="D65" s="37">
        <v>0.2481134498751354</v>
      </c>
    </row>
    <row r="66" spans="2:4" ht="12.75">
      <c r="B66" s="37">
        <v>2</v>
      </c>
      <c r="C66" s="37">
        <v>2.336272422404565</v>
      </c>
      <c r="D66" s="37">
        <v>0.16372757759543521</v>
      </c>
    </row>
    <row r="67" spans="2:4" ht="12.75">
      <c r="B67" s="37">
        <v>3</v>
      </c>
      <c r="C67" s="37">
        <v>2.345863003924365</v>
      </c>
      <c r="D67" s="37">
        <v>0.004136996075635224</v>
      </c>
    </row>
    <row r="68" spans="2:4" ht="12.75">
      <c r="B68" s="37">
        <v>4</v>
      </c>
      <c r="C68" s="37">
        <v>2.3410677131644646</v>
      </c>
      <c r="D68" s="37">
        <v>-0.04106771316446478</v>
      </c>
    </row>
    <row r="69" spans="2:4" ht="12.75">
      <c r="B69" s="37">
        <v>5</v>
      </c>
      <c r="C69" s="37">
        <v>2.3266818408847647</v>
      </c>
      <c r="D69" s="37">
        <v>-0.07668184088476471</v>
      </c>
    </row>
    <row r="70" spans="2:4" ht="12.75">
      <c r="B70" s="37">
        <v>6</v>
      </c>
      <c r="C70" s="37">
        <v>2.3314771316446645</v>
      </c>
      <c r="D70" s="37">
        <v>-0.13147713164466435</v>
      </c>
    </row>
    <row r="71" spans="2:4" ht="12.75">
      <c r="B71" s="37">
        <v>7</v>
      </c>
      <c r="C71" s="37">
        <v>2.1732325365679626</v>
      </c>
      <c r="D71" s="37">
        <v>-0.06323253656796268</v>
      </c>
    </row>
    <row r="72" spans="2:4" ht="12.75">
      <c r="B72" s="37">
        <v>8</v>
      </c>
      <c r="C72" s="37">
        <v>1.8231763110952584</v>
      </c>
      <c r="D72" s="37">
        <v>0.1168236889047416</v>
      </c>
    </row>
    <row r="73" spans="2:4" ht="12.75">
      <c r="B73" s="37">
        <v>9</v>
      </c>
      <c r="C73" s="37">
        <v>2.0245785230110607</v>
      </c>
      <c r="D73" s="37">
        <v>-0.0545785230110607</v>
      </c>
    </row>
    <row r="74" spans="2:4" ht="12.75">
      <c r="B74" s="37">
        <v>10</v>
      </c>
      <c r="C74" s="37">
        <v>2.115689047449162</v>
      </c>
      <c r="D74" s="37">
        <v>-0.05568904744916203</v>
      </c>
    </row>
    <row r="75" spans="2:4" ht="13.5" thickBot="1">
      <c r="B75" s="38">
        <v>11</v>
      </c>
      <c r="C75" s="38">
        <v>2.130074919728862</v>
      </c>
      <c r="D75" s="38">
        <v>-0.11007491972886196</v>
      </c>
    </row>
  </sheetData>
  <mergeCells count="2">
    <mergeCell ref="G2:H2"/>
    <mergeCell ref="J2:L2"/>
  </mergeCells>
  <printOptions/>
  <pageMargins left="0.75" right="0.75" top="1" bottom="1" header="0" footer="0"/>
  <pageSetup orientation="portrait" paperSize="9" r:id="rId11"/>
  <drawing r:id="rId10"/>
  <legacyDrawing r:id="rId9"/>
  <oleObjects>
    <oleObject progId="Equation.3" shapeId="15451452" r:id="rId1"/>
    <oleObject progId="Equation.3" shapeId="15451453" r:id="rId2"/>
    <oleObject progId="Equation.3" shapeId="15451454" r:id="rId3"/>
    <oleObject progId="Equation.3" shapeId="15451455" r:id="rId4"/>
    <oleObject progId="Equation.3" shapeId="15451456" r:id="rId5"/>
    <oleObject progId="Equation.3" shapeId="15451457" r:id="rId6"/>
    <oleObject progId="Equation.3" shapeId="15451458" r:id="rId7"/>
    <oleObject progId="Equation.3" shapeId="15451459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L80"/>
  <sheetViews>
    <sheetView workbookViewId="0" topLeftCell="A1">
      <selection activeCell="E42" sqref="E42"/>
    </sheetView>
  </sheetViews>
  <sheetFormatPr defaultColWidth="11.421875" defaultRowHeight="12.75"/>
  <cols>
    <col min="1" max="1" width="12.421875" style="0" bestFit="1" customWidth="1"/>
    <col min="5" max="5" width="12.421875" style="0" bestFit="1" customWidth="1"/>
    <col min="6" max="6" width="12.00390625" style="0" bestFit="1" customWidth="1"/>
    <col min="8" max="8" width="12.57421875" style="0" bestFit="1" customWidth="1"/>
    <col min="9" max="9" width="13.140625" style="0" bestFit="1" customWidth="1"/>
    <col min="11" max="11" width="12.57421875" style="0" bestFit="1" customWidth="1"/>
    <col min="12" max="12" width="18.8515625" style="0" bestFit="1" customWidth="1"/>
    <col min="14" max="15" width="18.8515625" style="0" bestFit="1" customWidth="1"/>
  </cols>
  <sheetData>
    <row r="2" spans="3:12" ht="12.75">
      <c r="C2" s="4" t="s">
        <v>23</v>
      </c>
      <c r="E2" s="35" t="s">
        <v>24</v>
      </c>
      <c r="G2" s="41" t="s">
        <v>25</v>
      </c>
      <c r="H2" s="46"/>
      <c r="J2" s="43" t="s">
        <v>29</v>
      </c>
      <c r="K2" s="44"/>
      <c r="L2" s="45"/>
    </row>
    <row r="3" spans="2:12" ht="12.75">
      <c r="B3" s="4"/>
      <c r="C3" s="14" t="s">
        <v>12</v>
      </c>
      <c r="D3" s="15" t="s">
        <v>13</v>
      </c>
      <c r="E3" s="24" t="s">
        <v>17</v>
      </c>
      <c r="G3" s="20" t="s">
        <v>33</v>
      </c>
      <c r="H3" s="20" t="s">
        <v>22</v>
      </c>
      <c r="J3" s="25" t="s">
        <v>30</v>
      </c>
      <c r="K3" s="25" t="s">
        <v>31</v>
      </c>
      <c r="L3" s="25" t="s">
        <v>34</v>
      </c>
    </row>
    <row r="4" spans="2:12" ht="12.75">
      <c r="B4" s="11" t="s">
        <v>0</v>
      </c>
      <c r="C4" s="5">
        <v>5730</v>
      </c>
      <c r="D4" s="6">
        <v>11090</v>
      </c>
      <c r="E4" s="32">
        <f>C4*D4</f>
        <v>63545700</v>
      </c>
      <c r="G4" s="21">
        <f>$C$22+$C$21*D4</f>
        <v>6174.884448575632</v>
      </c>
      <c r="H4" s="21">
        <f aca="true" t="shared" si="0" ref="H4:H15">C4-G4</f>
        <v>-444.8844485756317</v>
      </c>
      <c r="J4" s="26">
        <f aca="true" t="shared" si="1" ref="J4:J15">C4-C$16</f>
        <v>1420.833333333333</v>
      </c>
      <c r="K4" s="26">
        <f aca="true" t="shared" si="2" ref="K4:K15">D4-D$16</f>
        <v>3269.166666666667</v>
      </c>
      <c r="L4" s="26">
        <f>G4-$C$16</f>
        <v>1865.7177819089648</v>
      </c>
    </row>
    <row r="5" spans="2:12" ht="12.75">
      <c r="B5" s="12" t="s">
        <v>1</v>
      </c>
      <c r="C5" s="7">
        <v>4920</v>
      </c>
      <c r="D5" s="8">
        <v>8430</v>
      </c>
      <c r="E5" s="33">
        <f aca="true" t="shared" si="3" ref="E5:E15">C5*D5</f>
        <v>41475600</v>
      </c>
      <c r="G5" s="21">
        <f aca="true" t="shared" si="4" ref="G5:G15">$C$22+$C$21*D5</f>
        <v>4656.818896739432</v>
      </c>
      <c r="H5" s="21">
        <f t="shared" si="0"/>
        <v>263.1811032605683</v>
      </c>
      <c r="J5" s="26">
        <f t="shared" si="1"/>
        <v>610.833333333333</v>
      </c>
      <c r="K5" s="26">
        <f t="shared" si="2"/>
        <v>609.166666666667</v>
      </c>
      <c r="L5" s="26">
        <f aca="true" t="shared" si="5" ref="L5:L15">G5-$C$16</f>
        <v>347.6522300727647</v>
      </c>
    </row>
    <row r="6" spans="2:12" ht="12.75">
      <c r="B6" s="12" t="s">
        <v>2</v>
      </c>
      <c r="C6" s="7">
        <v>4960</v>
      </c>
      <c r="D6" s="8">
        <v>11290</v>
      </c>
      <c r="E6" s="33">
        <f t="shared" si="3"/>
        <v>55998400</v>
      </c>
      <c r="G6" s="21">
        <f t="shared" si="4"/>
        <v>6289.024715630984</v>
      </c>
      <c r="H6" s="21">
        <f t="shared" si="0"/>
        <v>-1329.0247156309842</v>
      </c>
      <c r="J6" s="26">
        <f t="shared" si="1"/>
        <v>650.833333333333</v>
      </c>
      <c r="K6" s="26">
        <f t="shared" si="2"/>
        <v>3469.166666666667</v>
      </c>
      <c r="L6" s="26">
        <f t="shared" si="5"/>
        <v>1979.8580489643173</v>
      </c>
    </row>
    <row r="7" spans="2:12" ht="12.75">
      <c r="B7" s="12" t="s">
        <v>3</v>
      </c>
      <c r="C7" s="7">
        <v>2680</v>
      </c>
      <c r="D7" s="8">
        <v>4470</v>
      </c>
      <c r="E7" s="33">
        <f t="shared" si="3"/>
        <v>11979600</v>
      </c>
      <c r="G7" s="21">
        <f t="shared" si="4"/>
        <v>2396.8416090434343</v>
      </c>
      <c r="H7" s="21">
        <f t="shared" si="0"/>
        <v>283.15839095656565</v>
      </c>
      <c r="J7" s="26">
        <f t="shared" si="1"/>
        <v>-1629.166666666667</v>
      </c>
      <c r="K7" s="26">
        <f t="shared" si="2"/>
        <v>-3350.833333333333</v>
      </c>
      <c r="L7" s="26">
        <f t="shared" si="5"/>
        <v>-1912.3250576232326</v>
      </c>
    </row>
    <row r="8" spans="2:12" ht="12.75">
      <c r="B8" s="12" t="s">
        <v>4</v>
      </c>
      <c r="C8" s="7">
        <v>4510</v>
      </c>
      <c r="D8" s="8">
        <v>9860</v>
      </c>
      <c r="E8" s="33">
        <f t="shared" si="3"/>
        <v>44468600</v>
      </c>
      <c r="G8" s="21">
        <f t="shared" si="4"/>
        <v>5472.921806185208</v>
      </c>
      <c r="H8" s="21">
        <f t="shared" si="0"/>
        <v>-962.921806185208</v>
      </c>
      <c r="J8" s="26">
        <f t="shared" si="1"/>
        <v>200.83333333333303</v>
      </c>
      <c r="K8" s="26">
        <f t="shared" si="2"/>
        <v>2039.166666666667</v>
      </c>
      <c r="L8" s="26">
        <f t="shared" si="5"/>
        <v>1163.755139518541</v>
      </c>
    </row>
    <row r="9" spans="2:12" ht="12.75">
      <c r="B9" s="12" t="s">
        <v>5</v>
      </c>
      <c r="C9" s="7">
        <v>2400</v>
      </c>
      <c r="D9" s="8">
        <v>3740</v>
      </c>
      <c r="E9" s="33">
        <f t="shared" si="3"/>
        <v>8976000</v>
      </c>
      <c r="G9" s="21">
        <f t="shared" si="4"/>
        <v>1980.2296342913946</v>
      </c>
      <c r="H9" s="21">
        <f t="shared" si="0"/>
        <v>419.77036570860537</v>
      </c>
      <c r="J9" s="26">
        <f t="shared" si="1"/>
        <v>-1909.166666666667</v>
      </c>
      <c r="K9" s="26">
        <f t="shared" si="2"/>
        <v>-4080.833333333333</v>
      </c>
      <c r="L9" s="26">
        <f t="shared" si="5"/>
        <v>-2328.9370323752723</v>
      </c>
    </row>
    <row r="10" spans="2:12" ht="12.75">
      <c r="B10" s="12" t="s">
        <v>6</v>
      </c>
      <c r="C10" s="7">
        <v>2760</v>
      </c>
      <c r="D10" s="8">
        <v>4950</v>
      </c>
      <c r="E10" s="33">
        <f t="shared" si="3"/>
        <v>13662000</v>
      </c>
      <c r="G10" s="21">
        <f t="shared" si="4"/>
        <v>2670.7782499762825</v>
      </c>
      <c r="H10" s="21">
        <f t="shared" si="0"/>
        <v>89.2217500237175</v>
      </c>
      <c r="J10" s="26">
        <f t="shared" si="1"/>
        <v>-1549.166666666667</v>
      </c>
      <c r="K10" s="26">
        <f t="shared" si="2"/>
        <v>-2870.833333333333</v>
      </c>
      <c r="L10" s="26">
        <f t="shared" si="5"/>
        <v>-1638.3884166903845</v>
      </c>
    </row>
    <row r="11" spans="2:12" ht="12.75">
      <c r="B11" s="12" t="s">
        <v>7</v>
      </c>
      <c r="C11" s="7">
        <v>3050</v>
      </c>
      <c r="D11" s="8">
        <v>6440</v>
      </c>
      <c r="E11" s="33">
        <f t="shared" si="3"/>
        <v>19642000</v>
      </c>
      <c r="G11" s="21">
        <f t="shared" si="4"/>
        <v>3521.123239538665</v>
      </c>
      <c r="H11" s="21">
        <f t="shared" si="0"/>
        <v>-471.1232395386651</v>
      </c>
      <c r="J11" s="26">
        <f t="shared" si="1"/>
        <v>-1259.166666666667</v>
      </c>
      <c r="K11" s="26">
        <f t="shared" si="2"/>
        <v>-1380.833333333333</v>
      </c>
      <c r="L11" s="26">
        <f t="shared" si="5"/>
        <v>-788.0434271280019</v>
      </c>
    </row>
    <row r="12" spans="2:12" ht="12.75">
      <c r="B12" s="12" t="s">
        <v>8</v>
      </c>
      <c r="C12" s="7">
        <v>10450</v>
      </c>
      <c r="D12" s="8">
        <v>13650</v>
      </c>
      <c r="E12" s="33">
        <f t="shared" si="3"/>
        <v>142642500</v>
      </c>
      <c r="G12" s="21">
        <f t="shared" si="4"/>
        <v>7635.879866884155</v>
      </c>
      <c r="H12" s="21">
        <f t="shared" si="0"/>
        <v>2814.1201331158454</v>
      </c>
      <c r="J12" s="26">
        <f t="shared" si="1"/>
        <v>6140.833333333333</v>
      </c>
      <c r="K12" s="26">
        <f t="shared" si="2"/>
        <v>5829.166666666667</v>
      </c>
      <c r="L12" s="26">
        <f t="shared" si="5"/>
        <v>3326.7132002174876</v>
      </c>
    </row>
    <row r="13" spans="2:12" ht="12.75">
      <c r="B13" s="12" t="s">
        <v>9</v>
      </c>
      <c r="C13" s="7">
        <v>4250</v>
      </c>
      <c r="D13" s="8">
        <v>9430</v>
      </c>
      <c r="E13" s="33">
        <f t="shared" si="3"/>
        <v>40077500</v>
      </c>
      <c r="G13" s="21">
        <f t="shared" si="4"/>
        <v>5227.520232016198</v>
      </c>
      <c r="H13" s="21">
        <f t="shared" si="0"/>
        <v>-977.520232016198</v>
      </c>
      <c r="J13" s="26">
        <f t="shared" si="1"/>
        <v>-59.16666666666697</v>
      </c>
      <c r="K13" s="26">
        <f t="shared" si="2"/>
        <v>1609.166666666667</v>
      </c>
      <c r="L13" s="26">
        <f t="shared" si="5"/>
        <v>918.353565349531</v>
      </c>
    </row>
    <row r="14" spans="2:12" ht="12.75">
      <c r="B14" s="12" t="s">
        <v>10</v>
      </c>
      <c r="C14" s="7">
        <v>1720</v>
      </c>
      <c r="D14" s="8">
        <v>1970</v>
      </c>
      <c r="E14" s="33">
        <f t="shared" si="3"/>
        <v>3388400</v>
      </c>
      <c r="G14" s="21">
        <f t="shared" si="4"/>
        <v>970.0882708515169</v>
      </c>
      <c r="H14" s="21">
        <f t="shared" si="0"/>
        <v>749.9117291484831</v>
      </c>
      <c r="J14" s="26">
        <f t="shared" si="1"/>
        <v>-2589.166666666667</v>
      </c>
      <c r="K14" s="26">
        <f t="shared" si="2"/>
        <v>-5850.833333333333</v>
      </c>
      <c r="L14" s="26">
        <f t="shared" si="5"/>
        <v>-3339.07839581515</v>
      </c>
    </row>
    <row r="15" spans="2:12" ht="12.75">
      <c r="B15" s="13" t="s">
        <v>11</v>
      </c>
      <c r="C15" s="9">
        <v>4280</v>
      </c>
      <c r="D15" s="10">
        <v>8530</v>
      </c>
      <c r="E15" s="34">
        <f t="shared" si="3"/>
        <v>36508400</v>
      </c>
      <c r="G15" s="23">
        <f t="shared" si="4"/>
        <v>4713.889030267108</v>
      </c>
      <c r="H15" s="23">
        <f t="shared" si="0"/>
        <v>-433.88903026710796</v>
      </c>
      <c r="J15" s="26">
        <f t="shared" si="1"/>
        <v>-29.16666666666697</v>
      </c>
      <c r="K15" s="26">
        <f t="shared" si="2"/>
        <v>709.166666666667</v>
      </c>
      <c r="L15" s="26">
        <f t="shared" si="5"/>
        <v>404.722363600441</v>
      </c>
    </row>
    <row r="16" spans="2:5" ht="12.75">
      <c r="B16" s="2" t="s">
        <v>14</v>
      </c>
      <c r="C16" s="17">
        <f>AVERAGE(C4:C15)</f>
        <v>4309.166666666667</v>
      </c>
      <c r="D16" s="17">
        <f>AVERAGE(D4:D15)</f>
        <v>7820.833333333333</v>
      </c>
      <c r="E16" s="17">
        <f>AVERAGE(E4:E15)</f>
        <v>40197058.333333336</v>
      </c>
    </row>
    <row r="18" spans="2:3" ht="12.75">
      <c r="B18" s="1" t="s">
        <v>15</v>
      </c>
      <c r="C18">
        <f>COUNT(C4:C15)</f>
        <v>12</v>
      </c>
    </row>
    <row r="20" spans="2:10" ht="12.75">
      <c r="B20" s="3" t="s">
        <v>19</v>
      </c>
      <c r="G20" s="1" t="s">
        <v>20</v>
      </c>
      <c r="J20" s="1" t="s">
        <v>26</v>
      </c>
    </row>
    <row r="21" spans="2:11" ht="12.75">
      <c r="B21" s="18" t="s">
        <v>16</v>
      </c>
      <c r="C21" s="16">
        <f>(SUM(E4:E15)-(C18*C16*D16))/(SUMSQ(D4:D15)-C18*D16^2)</f>
        <v>0.5707013352767669</v>
      </c>
      <c r="G21" s="22">
        <f>SUMSQ(H4:H15)/(C18-2)</f>
        <v>1307246.0246799388</v>
      </c>
      <c r="J21" s="27" t="s">
        <v>27</v>
      </c>
      <c r="K21" s="26">
        <f>SQRT(G21/SUMSQ(K4:K15))</f>
        <v>0.09783104616360502</v>
      </c>
    </row>
    <row r="22" spans="2:11" ht="12.75">
      <c r="B22" s="19" t="s">
        <v>18</v>
      </c>
      <c r="C22" s="16">
        <f>C16-C21*D16</f>
        <v>-154.19335964371385</v>
      </c>
      <c r="J22" s="27" t="s">
        <v>28</v>
      </c>
      <c r="K22" s="26">
        <f>SQRT(G21*((1/C18)+(D16^2)/SUMSQ(K4:K15)))</f>
        <v>833.2744162099294</v>
      </c>
    </row>
    <row r="33" ht="12.75">
      <c r="B33" s="1" t="s">
        <v>35</v>
      </c>
    </row>
    <row r="34" ht="12.75">
      <c r="B34" s="28">
        <f>SUMSQ(L4:L15)/SUMSQ(J4:J15)</f>
        <v>0.7728831091356042</v>
      </c>
    </row>
    <row r="38" ht="12.75">
      <c r="B38" s="1" t="s">
        <v>36</v>
      </c>
    </row>
    <row r="40" spans="2:5" ht="12.75">
      <c r="B40" s="29" t="s">
        <v>37</v>
      </c>
      <c r="C40" s="29" t="s">
        <v>40</v>
      </c>
      <c r="D40" s="29" t="s">
        <v>41</v>
      </c>
      <c r="E40" s="30"/>
    </row>
    <row r="41" spans="2:5" ht="12.75">
      <c r="B41" s="29" t="s">
        <v>39</v>
      </c>
      <c r="C41" s="30">
        <f>C21/K21</f>
        <v>5.833540145552266</v>
      </c>
      <c r="D41" s="30">
        <f>TINV(0.05,C$18-2)</f>
        <v>2.228138842425868</v>
      </c>
      <c r="E41" s="29" t="str">
        <f>IF(ABS(C41)&gt;D41,"RH0","NRH0")</f>
        <v>RH0</v>
      </c>
    </row>
    <row r="42" spans="2:5" ht="12.75">
      <c r="B42" s="29" t="s">
        <v>38</v>
      </c>
      <c r="C42" s="30">
        <f>C22/K22</f>
        <v>-0.18504511436346252</v>
      </c>
      <c r="D42" s="30">
        <f>TINV(0.05,C$18-2)</f>
        <v>2.228138842425868</v>
      </c>
      <c r="E42" s="31" t="str">
        <f>IF(ABS(C42)&gt;D42,"RH0","NRH0")</f>
        <v>NRH0</v>
      </c>
    </row>
    <row r="45" ht="12.75">
      <c r="B45" t="s">
        <v>47</v>
      </c>
    </row>
    <row r="46" ht="13.5" thickBot="1"/>
    <row r="47" spans="2:3" ht="12.75">
      <c r="B47" s="40" t="s">
        <v>48</v>
      </c>
      <c r="C47" s="40"/>
    </row>
    <row r="48" spans="2:3" ht="12.75">
      <c r="B48" s="37" t="s">
        <v>49</v>
      </c>
      <c r="C48" s="37">
        <v>0.8791377077202435</v>
      </c>
    </row>
    <row r="49" spans="2:3" ht="12.75">
      <c r="B49" s="37" t="s">
        <v>50</v>
      </c>
      <c r="C49" s="37">
        <v>0.7728831091356043</v>
      </c>
    </row>
    <row r="50" spans="2:3" ht="12.75">
      <c r="B50" s="37" t="s">
        <v>51</v>
      </c>
      <c r="C50" s="37">
        <v>0.7501714200491647</v>
      </c>
    </row>
    <row r="51" spans="2:3" ht="12.75">
      <c r="B51" s="37" t="s">
        <v>52</v>
      </c>
      <c r="C51" s="37">
        <v>1143.3486015559465</v>
      </c>
    </row>
    <row r="52" spans="2:3" ht="13.5" thickBot="1">
      <c r="B52" s="38" t="s">
        <v>53</v>
      </c>
      <c r="C52" s="38">
        <v>12</v>
      </c>
    </row>
    <row r="54" ht="13.5" thickBot="1">
      <c r="B54" t="s">
        <v>54</v>
      </c>
    </row>
    <row r="55" spans="2:7" ht="12.75">
      <c r="B55" s="39"/>
      <c r="C55" s="39" t="s">
        <v>59</v>
      </c>
      <c r="D55" s="39" t="s">
        <v>60</v>
      </c>
      <c r="E55" s="39" t="s">
        <v>61</v>
      </c>
      <c r="F55" s="39" t="s">
        <v>62</v>
      </c>
      <c r="G55" s="39" t="s">
        <v>63</v>
      </c>
    </row>
    <row r="56" spans="2:7" ht="12.75">
      <c r="B56" s="37" t="s">
        <v>55</v>
      </c>
      <c r="C56" s="37">
        <v>1</v>
      </c>
      <c r="D56" s="37">
        <v>44485831.419867285</v>
      </c>
      <c r="E56" s="37">
        <v>44485831.419867285</v>
      </c>
      <c r="F56" s="37">
        <v>34.03019062976996</v>
      </c>
      <c r="G56" s="37">
        <v>0.00016525431318636198</v>
      </c>
    </row>
    <row r="57" spans="2:7" ht="12.75">
      <c r="B57" s="37" t="s">
        <v>56</v>
      </c>
      <c r="C57" s="37">
        <v>10</v>
      </c>
      <c r="D57" s="37">
        <v>13072460.246799387</v>
      </c>
      <c r="E57" s="37">
        <v>1307246.0246799388</v>
      </c>
      <c r="F57" s="37"/>
      <c r="G57" s="37"/>
    </row>
    <row r="58" spans="2:7" ht="13.5" thickBot="1">
      <c r="B58" s="38" t="s">
        <v>57</v>
      </c>
      <c r="C58" s="38">
        <v>11</v>
      </c>
      <c r="D58" s="38">
        <v>57558291.66666667</v>
      </c>
      <c r="E58" s="38"/>
      <c r="F58" s="38"/>
      <c r="G58" s="38"/>
    </row>
    <row r="59" ht="13.5" thickBot="1"/>
    <row r="60" spans="2:10" ht="12.75">
      <c r="B60" s="39"/>
      <c r="C60" s="39" t="s">
        <v>64</v>
      </c>
      <c r="D60" s="39" t="s">
        <v>52</v>
      </c>
      <c r="E60" s="39" t="s">
        <v>65</v>
      </c>
      <c r="F60" s="39" t="s">
        <v>66</v>
      </c>
      <c r="G60" s="39" t="s">
        <v>67</v>
      </c>
      <c r="H60" s="39" t="s">
        <v>68</v>
      </c>
      <c r="I60" s="39" t="s">
        <v>69</v>
      </c>
      <c r="J60" s="39" t="s">
        <v>70</v>
      </c>
    </row>
    <row r="61" spans="2:10" ht="12.75">
      <c r="B61" s="37" t="s">
        <v>58</v>
      </c>
      <c r="C61" s="37">
        <v>-154.19335964371564</v>
      </c>
      <c r="D61" s="37">
        <v>833.2744162099294</v>
      </c>
      <c r="E61" s="37">
        <v>-0.18504511436346466</v>
      </c>
      <c r="F61" s="37">
        <v>0.8568928031169097</v>
      </c>
      <c r="G61" s="37">
        <v>-2010.8447820550743</v>
      </c>
      <c r="H61" s="37">
        <v>1702.458062767643</v>
      </c>
      <c r="I61" s="37">
        <v>-2010.8447820550743</v>
      </c>
      <c r="J61" s="37">
        <v>1702.458062767643</v>
      </c>
    </row>
    <row r="62" spans="2:10" ht="13.5" thickBot="1">
      <c r="B62" s="38" t="s">
        <v>13</v>
      </c>
      <c r="C62" s="38">
        <v>0.570701335276767</v>
      </c>
      <c r="D62" s="38">
        <v>0.09783104616360501</v>
      </c>
      <c r="E62" s="38">
        <v>5.833540145552268</v>
      </c>
      <c r="F62" s="38">
        <v>0.0001652543131863618</v>
      </c>
      <c r="G62" s="38">
        <v>0.35272014266819923</v>
      </c>
      <c r="H62" s="38">
        <v>0.7886825278853349</v>
      </c>
      <c r="I62" s="38">
        <v>0.35272014266819923</v>
      </c>
      <c r="J62" s="38">
        <v>0.7886825278853349</v>
      </c>
    </row>
    <row r="66" ht="12.75">
      <c r="B66" t="s">
        <v>71</v>
      </c>
    </row>
    <row r="67" ht="13.5" thickBot="1"/>
    <row r="68" spans="2:4" ht="12.75">
      <c r="B68" s="39" t="s">
        <v>72</v>
      </c>
      <c r="C68" s="39" t="s">
        <v>74</v>
      </c>
      <c r="D68" s="39" t="s">
        <v>56</v>
      </c>
    </row>
    <row r="69" spans="2:4" ht="12.75">
      <c r="B69" s="37">
        <v>1</v>
      </c>
      <c r="C69" s="37">
        <v>6174.884448575631</v>
      </c>
      <c r="D69" s="37">
        <v>-444.8844485756308</v>
      </c>
    </row>
    <row r="70" spans="2:4" ht="12.75">
      <c r="B70" s="37">
        <v>2</v>
      </c>
      <c r="C70" s="37">
        <v>4656.818896739431</v>
      </c>
      <c r="D70" s="37">
        <v>263.1811032605692</v>
      </c>
    </row>
    <row r="71" spans="2:4" ht="12.75">
      <c r="B71" s="37">
        <v>3</v>
      </c>
      <c r="C71" s="37">
        <v>6289.024715630984</v>
      </c>
      <c r="D71" s="37">
        <v>-1329.0247156309842</v>
      </c>
    </row>
    <row r="72" spans="2:4" ht="12.75">
      <c r="B72" s="37">
        <v>4</v>
      </c>
      <c r="C72" s="37">
        <v>2396.841609043433</v>
      </c>
      <c r="D72" s="37">
        <v>283.158390956567</v>
      </c>
    </row>
    <row r="73" spans="2:4" ht="12.75">
      <c r="B73" s="37">
        <v>5</v>
      </c>
      <c r="C73" s="37">
        <v>5472.921806185207</v>
      </c>
      <c r="D73" s="37">
        <v>-962.9218061852071</v>
      </c>
    </row>
    <row r="74" spans="2:4" ht="12.75">
      <c r="B74" s="37">
        <v>6</v>
      </c>
      <c r="C74" s="37">
        <v>1980.229634291393</v>
      </c>
      <c r="D74" s="37">
        <v>419.77036570860696</v>
      </c>
    </row>
    <row r="75" spans="2:4" ht="12.75">
      <c r="B75" s="37">
        <v>7</v>
      </c>
      <c r="C75" s="37">
        <v>2670.778249976281</v>
      </c>
      <c r="D75" s="37">
        <v>89.22175002371887</v>
      </c>
    </row>
    <row r="76" spans="2:4" ht="12.75">
      <c r="B76" s="37">
        <v>8</v>
      </c>
      <c r="C76" s="37">
        <v>3521.123239538664</v>
      </c>
      <c r="D76" s="37">
        <v>-471.12323953866417</v>
      </c>
    </row>
    <row r="77" spans="2:4" ht="12.75">
      <c r="B77" s="37">
        <v>9</v>
      </c>
      <c r="C77" s="37">
        <v>7635.879866884155</v>
      </c>
      <c r="D77" s="37">
        <v>2814.1201331158454</v>
      </c>
    </row>
    <row r="78" spans="2:4" ht="12.75">
      <c r="B78" s="37">
        <v>10</v>
      </c>
      <c r="C78" s="37">
        <v>5227.520232016197</v>
      </c>
      <c r="D78" s="37">
        <v>-977.520232016197</v>
      </c>
    </row>
    <row r="79" spans="2:4" ht="12.75">
      <c r="B79" s="37">
        <v>11</v>
      </c>
      <c r="C79" s="37">
        <v>970.0882708515154</v>
      </c>
      <c r="D79" s="37">
        <v>749.9117291484846</v>
      </c>
    </row>
    <row r="80" spans="2:4" ht="13.5" thickBot="1">
      <c r="B80" s="38">
        <v>12</v>
      </c>
      <c r="C80" s="38">
        <v>4713.889030267107</v>
      </c>
      <c r="D80" s="38">
        <v>-433.88903026710705</v>
      </c>
    </row>
  </sheetData>
  <mergeCells count="2">
    <mergeCell ref="J2:L2"/>
    <mergeCell ref="G2:H2"/>
  </mergeCells>
  <printOptions/>
  <pageMargins left="0.75" right="0.75" top="1" bottom="1" header="0" footer="0"/>
  <pageSetup orientation="portrait" paperSize="9" r:id="rId11"/>
  <drawing r:id="rId10"/>
  <legacyDrawing r:id="rId9"/>
  <oleObjects>
    <oleObject progId="Equation.3" shapeId="15360518" r:id="rId1"/>
    <oleObject progId="Equation.3" shapeId="15372330" r:id="rId2"/>
    <oleObject progId="Equation.3" shapeId="15376192" r:id="rId3"/>
    <oleObject progId="Equation.3" shapeId="15397425" r:id="rId4"/>
    <oleObject progId="Equation.3" shapeId="15409334" r:id="rId5"/>
    <oleObject progId="Equation.3" shapeId="15421622" r:id="rId6"/>
    <oleObject progId="Equation.3" shapeId="15432451" r:id="rId7"/>
    <oleObject progId="Equation.3" shapeId="15436227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L69"/>
  <sheetViews>
    <sheetView tabSelected="1" workbookViewId="0" topLeftCell="A3">
      <selection activeCell="E36" sqref="E36"/>
    </sheetView>
  </sheetViews>
  <sheetFormatPr defaultColWidth="11.421875" defaultRowHeight="12.75"/>
  <cols>
    <col min="1" max="1" width="12.421875" style="0" bestFit="1" customWidth="1"/>
    <col min="5" max="5" width="12.421875" style="0" bestFit="1" customWidth="1"/>
    <col min="6" max="6" width="12.00390625" style="0" bestFit="1" customWidth="1"/>
    <col min="8" max="8" width="8.28125" style="0" customWidth="1"/>
    <col min="9" max="9" width="13.140625" style="0" bestFit="1" customWidth="1"/>
    <col min="11" max="11" width="11.57421875" style="0" bestFit="1" customWidth="1"/>
    <col min="12" max="12" width="18.57421875" style="0" bestFit="1" customWidth="1"/>
    <col min="14" max="14" width="18.57421875" style="0" bestFit="1" customWidth="1"/>
    <col min="15" max="15" width="18.8515625" style="0" bestFit="1" customWidth="1"/>
  </cols>
  <sheetData>
    <row r="2" spans="3:12" ht="12.75">
      <c r="C2" s="4" t="s">
        <v>23</v>
      </c>
      <c r="E2" s="35" t="s">
        <v>24</v>
      </c>
      <c r="G2" s="41" t="s">
        <v>25</v>
      </c>
      <c r="H2" s="46"/>
      <c r="J2" s="43" t="s">
        <v>29</v>
      </c>
      <c r="K2" s="44"/>
      <c r="L2" s="45"/>
    </row>
    <row r="3" spans="2:12" ht="12.75">
      <c r="B3" s="4"/>
      <c r="C3" s="14" t="s">
        <v>43</v>
      </c>
      <c r="D3" s="15" t="s">
        <v>42</v>
      </c>
      <c r="E3" s="24" t="s">
        <v>44</v>
      </c>
      <c r="G3" s="20" t="s">
        <v>21</v>
      </c>
      <c r="H3" s="20" t="s">
        <v>22</v>
      </c>
      <c r="J3" s="25" t="s">
        <v>45</v>
      </c>
      <c r="K3" s="25" t="s">
        <v>46</v>
      </c>
      <c r="L3" s="25" t="s">
        <v>32</v>
      </c>
    </row>
    <row r="4" spans="2:12" ht="12.75">
      <c r="B4" s="11"/>
      <c r="C4" s="5">
        <v>7</v>
      </c>
      <c r="D4" s="6">
        <v>2</v>
      </c>
      <c r="E4" s="32">
        <f>C4*D4</f>
        <v>14</v>
      </c>
      <c r="G4" s="21">
        <f>$C$15+$C$14*D4</f>
        <v>6.3999999999999995</v>
      </c>
      <c r="H4" s="21">
        <f>C4-G4</f>
        <v>0.6000000000000005</v>
      </c>
      <c r="J4" s="26">
        <f aca="true" t="shared" si="0" ref="J4:K8">C4-C$9</f>
        <v>-1</v>
      </c>
      <c r="K4" s="26">
        <f t="shared" si="0"/>
        <v>-4</v>
      </c>
      <c r="L4" s="26">
        <f>G4-$C$9</f>
        <v>-1.6000000000000005</v>
      </c>
    </row>
    <row r="5" spans="2:12" ht="12.75">
      <c r="B5" s="12"/>
      <c r="C5" s="7">
        <v>8</v>
      </c>
      <c r="D5" s="8">
        <v>4</v>
      </c>
      <c r="E5" s="33">
        <f>C5*D5</f>
        <v>32</v>
      </c>
      <c r="G5" s="21">
        <f>$C$15+$C$14*D5</f>
        <v>7.199999999999999</v>
      </c>
      <c r="H5" s="21">
        <f>C5-G5</f>
        <v>0.8000000000000007</v>
      </c>
      <c r="J5" s="26">
        <f t="shared" si="0"/>
        <v>0</v>
      </c>
      <c r="K5" s="26">
        <f t="shared" si="0"/>
        <v>-2</v>
      </c>
      <c r="L5" s="26">
        <f>G5-$C$9</f>
        <v>-0.8000000000000007</v>
      </c>
    </row>
    <row r="6" spans="2:12" ht="12.75">
      <c r="B6" s="12"/>
      <c r="C6" s="7">
        <v>6</v>
      </c>
      <c r="D6" s="8">
        <v>6</v>
      </c>
      <c r="E6" s="33">
        <f>C6*D6</f>
        <v>36</v>
      </c>
      <c r="G6" s="21">
        <f>$C$15+$C$14*D6</f>
        <v>8</v>
      </c>
      <c r="H6" s="21">
        <f>C6-G6</f>
        <v>-2</v>
      </c>
      <c r="J6" s="26">
        <f t="shared" si="0"/>
        <v>-2</v>
      </c>
      <c r="K6" s="26">
        <f t="shared" si="0"/>
        <v>0</v>
      </c>
      <c r="L6" s="26">
        <f>G6-$C$9</f>
        <v>0</v>
      </c>
    </row>
    <row r="7" spans="2:12" ht="12.75">
      <c r="B7" s="12"/>
      <c r="C7" s="7">
        <v>8</v>
      </c>
      <c r="D7" s="8">
        <v>8</v>
      </c>
      <c r="E7" s="33">
        <f>C7*D7</f>
        <v>64</v>
      </c>
      <c r="G7" s="21">
        <f>$C$15+$C$14*D7</f>
        <v>8.8</v>
      </c>
      <c r="H7" s="21">
        <f>C7-G7</f>
        <v>-0.8000000000000007</v>
      </c>
      <c r="J7" s="26">
        <f t="shared" si="0"/>
        <v>0</v>
      </c>
      <c r="K7" s="26">
        <f t="shared" si="0"/>
        <v>2</v>
      </c>
      <c r="L7" s="26">
        <f>G7-$C$9</f>
        <v>0.8000000000000007</v>
      </c>
    </row>
    <row r="8" spans="2:12" ht="12.75">
      <c r="B8" s="12"/>
      <c r="C8" s="7">
        <v>11</v>
      </c>
      <c r="D8" s="8">
        <v>10</v>
      </c>
      <c r="E8" s="33">
        <f>C8*D8</f>
        <v>110</v>
      </c>
      <c r="G8" s="21">
        <f>$C$15+$C$14*D8</f>
        <v>9.6</v>
      </c>
      <c r="H8" s="21">
        <f>C8-G8</f>
        <v>1.4000000000000004</v>
      </c>
      <c r="J8" s="26">
        <f t="shared" si="0"/>
        <v>3</v>
      </c>
      <c r="K8" s="26">
        <f t="shared" si="0"/>
        <v>4</v>
      </c>
      <c r="L8" s="26">
        <f>G8-$C$9</f>
        <v>1.5999999999999996</v>
      </c>
    </row>
    <row r="9" spans="2:5" ht="12.75">
      <c r="B9" s="2" t="s">
        <v>14</v>
      </c>
      <c r="C9" s="17">
        <f>AVERAGE(C4:C8)</f>
        <v>8</v>
      </c>
      <c r="D9" s="17">
        <f>AVERAGE(D4:D8)</f>
        <v>6</v>
      </c>
      <c r="E9" s="17">
        <f>AVERAGE(E4:E8)</f>
        <v>51.2</v>
      </c>
    </row>
    <row r="11" spans="2:3" ht="12.75">
      <c r="B11" s="1" t="s">
        <v>15</v>
      </c>
      <c r="C11">
        <f>COUNT(C4:C8)</f>
        <v>5</v>
      </c>
    </row>
    <row r="13" ht="12.75">
      <c r="B13" s="3" t="s">
        <v>19</v>
      </c>
    </row>
    <row r="14" spans="2:11" ht="12.75">
      <c r="B14" s="18" t="s">
        <v>16</v>
      </c>
      <c r="C14" s="16">
        <f>(SUM(E4:E8)-(C11*C9*D9))/(SUMSQ(D4:D8)-C11*D9^2)</f>
        <v>0.4</v>
      </c>
      <c r="G14" s="1" t="s">
        <v>20</v>
      </c>
      <c r="K14" s="1" t="s">
        <v>26</v>
      </c>
    </row>
    <row r="15" spans="2:12" ht="12.75">
      <c r="B15" s="19" t="s">
        <v>18</v>
      </c>
      <c r="C15" s="16">
        <f>C9-C14*D9</f>
        <v>5.6</v>
      </c>
      <c r="G15" s="22">
        <f>SUMSQ(H4:H8)/(C11-2)</f>
        <v>2.5333333333333345</v>
      </c>
      <c r="K15" s="27" t="s">
        <v>27</v>
      </c>
      <c r="L15" s="26">
        <f>SQRT(G15/SUMSQ(K4:K8))</f>
        <v>0.2516611478423584</v>
      </c>
    </row>
    <row r="16" spans="11:12" ht="12.75">
      <c r="K16" s="27" t="s">
        <v>28</v>
      </c>
      <c r="L16" s="26">
        <f>SQRT(G15*((1/C11)+(D9^2)/SUMSQ(K4:K8)))</f>
        <v>1.6693312034065224</v>
      </c>
    </row>
    <row r="26" ht="12.75">
      <c r="B26" s="1" t="s">
        <v>35</v>
      </c>
    </row>
    <row r="27" ht="12.75">
      <c r="B27" s="28">
        <f>SUMSQ(L4:L8)/SUMSQ(J4:J8)</f>
        <v>0.4571428571428573</v>
      </c>
    </row>
    <row r="32" ht="12.75">
      <c r="B32" s="1" t="s">
        <v>36</v>
      </c>
    </row>
    <row r="34" spans="2:5" ht="12.75">
      <c r="B34" s="29" t="s">
        <v>37</v>
      </c>
      <c r="C34" s="29" t="s">
        <v>40</v>
      </c>
      <c r="D34" s="29" t="s">
        <v>41</v>
      </c>
      <c r="E34" s="30"/>
    </row>
    <row r="35" spans="2:5" ht="12.75">
      <c r="B35" s="29" t="s">
        <v>39</v>
      </c>
      <c r="C35" s="30">
        <f>C14/L15</f>
        <v>1.5894388284780523</v>
      </c>
      <c r="D35" s="30">
        <f>TINV(0.05,C$11-2)</f>
        <v>3.18244630488688</v>
      </c>
      <c r="E35" s="29" t="str">
        <f>IF(ABS(C359)&gt;D35,"RH0","NRH0")</f>
        <v>NRH0</v>
      </c>
    </row>
    <row r="36" spans="2:5" ht="12.75">
      <c r="B36" s="29" t="s">
        <v>38</v>
      </c>
      <c r="C36" s="30">
        <f>ABS(C15/L16)</f>
        <v>3.35463686808966</v>
      </c>
      <c r="D36" s="30">
        <f>TINV(0.05,C$11-2)</f>
        <v>3.18244630488688</v>
      </c>
      <c r="E36" s="31" t="str">
        <f>IF(ABS(C36)&gt;D36,"RH0","NRH0")</f>
        <v>RH0</v>
      </c>
    </row>
    <row r="41" ht="12.75">
      <c r="B41" t="s">
        <v>47</v>
      </c>
    </row>
    <row r="42" ht="13.5" thickBot="1"/>
    <row r="43" spans="2:3" ht="12.75">
      <c r="B43" s="40" t="s">
        <v>48</v>
      </c>
      <c r="C43" s="40"/>
    </row>
    <row r="44" spans="2:3" ht="12.75">
      <c r="B44" s="37" t="s">
        <v>49</v>
      </c>
      <c r="C44" s="37">
        <v>0.6761234037828137</v>
      </c>
    </row>
    <row r="45" spans="2:3" ht="12.75">
      <c r="B45" s="37" t="s">
        <v>50</v>
      </c>
      <c r="C45" s="37">
        <v>0.4571428571428577</v>
      </c>
    </row>
    <row r="46" spans="2:3" ht="12.75">
      <c r="B46" s="37" t="s">
        <v>51</v>
      </c>
      <c r="C46" s="37">
        <v>0.27619047619047693</v>
      </c>
    </row>
    <row r="47" spans="2:3" ht="12.75">
      <c r="B47" s="37" t="s">
        <v>52</v>
      </c>
      <c r="C47" s="37">
        <v>1.5916448515084423</v>
      </c>
    </row>
    <row r="48" spans="2:3" ht="13.5" thickBot="1">
      <c r="B48" s="38" t="s">
        <v>53</v>
      </c>
      <c r="C48" s="38">
        <v>5</v>
      </c>
    </row>
    <row r="50" ht="13.5" thickBot="1">
      <c r="B50" t="s">
        <v>54</v>
      </c>
    </row>
    <row r="51" spans="2:7" ht="12.75">
      <c r="B51" s="39"/>
      <c r="C51" s="39" t="s">
        <v>59</v>
      </c>
      <c r="D51" s="39" t="s">
        <v>60</v>
      </c>
      <c r="E51" s="39" t="s">
        <v>61</v>
      </c>
      <c r="F51" s="39" t="s">
        <v>62</v>
      </c>
      <c r="G51" s="39" t="s">
        <v>63</v>
      </c>
    </row>
    <row r="52" spans="2:7" ht="12.75">
      <c r="B52" s="37" t="s">
        <v>55</v>
      </c>
      <c r="C52" s="37">
        <v>1</v>
      </c>
      <c r="D52" s="37">
        <v>6.4000000000000075</v>
      </c>
      <c r="E52" s="37">
        <v>6.4000000000000075</v>
      </c>
      <c r="F52" s="37">
        <v>2.52631578947369</v>
      </c>
      <c r="G52" s="37">
        <v>0.2101787946520525</v>
      </c>
    </row>
    <row r="53" spans="2:7" ht="12.75">
      <c r="B53" s="37" t="s">
        <v>56</v>
      </c>
      <c r="C53" s="37">
        <v>3</v>
      </c>
      <c r="D53" s="37">
        <v>7.5999999999999925</v>
      </c>
      <c r="E53" s="37">
        <v>2.533333333333331</v>
      </c>
      <c r="F53" s="37"/>
      <c r="G53" s="37"/>
    </row>
    <row r="54" spans="2:7" ht="13.5" thickBot="1">
      <c r="B54" s="38" t="s">
        <v>57</v>
      </c>
      <c r="C54" s="38">
        <v>4</v>
      </c>
      <c r="D54" s="38">
        <v>14</v>
      </c>
      <c r="E54" s="38"/>
      <c r="F54" s="38"/>
      <c r="G54" s="38"/>
    </row>
    <row r="55" ht="13.5" thickBot="1"/>
    <row r="56" spans="2:10" ht="12.75">
      <c r="B56" s="39"/>
      <c r="C56" s="39" t="s">
        <v>64</v>
      </c>
      <c r="D56" s="39" t="s">
        <v>52</v>
      </c>
      <c r="E56" s="39" t="s">
        <v>65</v>
      </c>
      <c r="F56" s="39" t="s">
        <v>66</v>
      </c>
      <c r="G56" s="39" t="s">
        <v>67</v>
      </c>
      <c r="H56" s="39" t="s">
        <v>68</v>
      </c>
      <c r="I56" s="39" t="s">
        <v>69</v>
      </c>
      <c r="J56" s="39" t="s">
        <v>70</v>
      </c>
    </row>
    <row r="57" spans="2:10" ht="12.75">
      <c r="B57" s="37" t="s">
        <v>58</v>
      </c>
      <c r="C57" s="37">
        <v>5.6</v>
      </c>
      <c r="D57" s="37">
        <v>1.6693312034065215</v>
      </c>
      <c r="E57" s="37">
        <v>3.3546368680896634</v>
      </c>
      <c r="F57" s="37">
        <v>0.04390752936162955</v>
      </c>
      <c r="G57" s="37">
        <v>0.28743809567250245</v>
      </c>
      <c r="H57" s="37">
        <v>10.912561904327502</v>
      </c>
      <c r="I57" s="37">
        <v>0.28743809567250245</v>
      </c>
      <c r="J57" s="37">
        <v>10.912561904327502</v>
      </c>
    </row>
    <row r="58" spans="2:10" ht="13.5" thickBot="1">
      <c r="B58" s="38" t="s">
        <v>42</v>
      </c>
      <c r="C58" s="38">
        <v>0.4</v>
      </c>
      <c r="D58" s="38">
        <v>0.25166114784235827</v>
      </c>
      <c r="E58" s="38">
        <v>1.589438828478052</v>
      </c>
      <c r="F58" s="38">
        <v>0.21017879465205302</v>
      </c>
      <c r="G58" s="38">
        <v>-0.40089884146319466</v>
      </c>
      <c r="H58" s="38">
        <v>1.2008988414631943</v>
      </c>
      <c r="I58" s="38">
        <v>-0.40089884146319466</v>
      </c>
      <c r="J58" s="38">
        <v>1.2008988414631943</v>
      </c>
    </row>
    <row r="62" ht="12.75">
      <c r="B62" t="s">
        <v>71</v>
      </c>
    </row>
    <row r="63" ht="13.5" thickBot="1"/>
    <row r="64" spans="2:4" ht="12.75">
      <c r="B64" s="39" t="s">
        <v>72</v>
      </c>
      <c r="C64" s="39" t="s">
        <v>73</v>
      </c>
      <c r="D64" s="39" t="s">
        <v>56</v>
      </c>
    </row>
    <row r="65" spans="2:4" ht="12.75">
      <c r="B65" s="37">
        <v>1</v>
      </c>
      <c r="C65" s="37">
        <v>6.4</v>
      </c>
      <c r="D65" s="37">
        <v>0.5999999999999979</v>
      </c>
    </row>
    <row r="66" spans="2:4" ht="12.75">
      <c r="B66" s="37">
        <v>2</v>
      </c>
      <c r="C66" s="37">
        <v>7.2</v>
      </c>
      <c r="D66" s="37">
        <v>0.7999999999999989</v>
      </c>
    </row>
    <row r="67" spans="2:4" ht="12.75">
      <c r="B67" s="37">
        <v>3</v>
      </c>
      <c r="C67" s="37">
        <v>8</v>
      </c>
      <c r="D67" s="37">
        <v>-2</v>
      </c>
    </row>
    <row r="68" spans="2:4" ht="12.75">
      <c r="B68" s="37">
        <v>4</v>
      </c>
      <c r="C68" s="37">
        <v>8.8</v>
      </c>
      <c r="D68" s="37">
        <v>-0.8000000000000007</v>
      </c>
    </row>
    <row r="69" spans="2:4" ht="13.5" thickBot="1">
      <c r="B69" s="38">
        <v>5</v>
      </c>
      <c r="C69" s="38">
        <v>9.6</v>
      </c>
      <c r="D69" s="38">
        <v>1.4</v>
      </c>
    </row>
  </sheetData>
  <mergeCells count="2">
    <mergeCell ref="G2:H2"/>
    <mergeCell ref="J2:L2"/>
  </mergeCells>
  <printOptions/>
  <pageMargins left="0.75" right="0.75" top="1" bottom="1" header="0" footer="0"/>
  <pageSetup orientation="portrait" paperSize="9" r:id="rId11"/>
  <drawing r:id="rId10"/>
  <legacyDrawing r:id="rId9"/>
  <oleObjects>
    <oleObject progId="Equation.3" shapeId="15483940" r:id="rId1"/>
    <oleObject progId="Equation.3" shapeId="15483941" r:id="rId2"/>
    <oleObject progId="Equation.3" shapeId="15483942" r:id="rId3"/>
    <oleObject progId="Equation.3" shapeId="15483943" r:id="rId4"/>
    <oleObject progId="Equation.3" shapeId="15483944" r:id="rId5"/>
    <oleObject progId="Equation.3" shapeId="15483945" r:id="rId6"/>
    <oleObject progId="Equation.3" shapeId="15483946" r:id="rId7"/>
    <oleObject progId="Equation.3" shapeId="15483947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López-Tamayo</dc:creator>
  <cp:keywords/>
  <dc:description/>
  <cp:lastModifiedBy>Jlopez</cp:lastModifiedBy>
  <dcterms:created xsi:type="dcterms:W3CDTF">2007-05-17T15:39:05Z</dcterms:created>
  <dcterms:modified xsi:type="dcterms:W3CDTF">2011-05-11T09:58:04Z</dcterms:modified>
  <cp:category/>
  <cp:version/>
  <cp:contentType/>
  <cp:contentStatus/>
</cp:coreProperties>
</file>