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600" windowHeight="15520" tabRatio="500" activeTab="3"/>
  </bookViews>
  <sheets>
    <sheet name="SC Protein and RNA" sheetId="1" r:id="rId1"/>
    <sheet name="ME Protein and RNA" sheetId="2" r:id="rId2"/>
    <sheet name="PG Protein and RNA" sheetId="3" r:id="rId3"/>
    <sheet name="RP Protein and RNA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4" l="1"/>
  <c r="E41" i="4"/>
  <c r="F41" i="4"/>
  <c r="C42" i="4"/>
  <c r="E42" i="4"/>
  <c r="F42" i="4"/>
  <c r="C43" i="4"/>
  <c r="E43" i="4"/>
  <c r="F43" i="4"/>
  <c r="C44" i="4"/>
  <c r="E44" i="4"/>
  <c r="F44" i="4"/>
  <c r="C45" i="4"/>
  <c r="E45" i="4"/>
  <c r="F45" i="4"/>
  <c r="C46" i="4"/>
  <c r="E46" i="4"/>
  <c r="F46" i="4"/>
  <c r="F48" i="4"/>
  <c r="E48" i="4"/>
  <c r="F47" i="4"/>
  <c r="E47" i="4"/>
  <c r="C31" i="4"/>
  <c r="E31" i="4"/>
  <c r="F31" i="4"/>
  <c r="C32" i="4"/>
  <c r="E32" i="4"/>
  <c r="F32" i="4"/>
  <c r="C33" i="4"/>
  <c r="E33" i="4"/>
  <c r="F33" i="4"/>
  <c r="C34" i="4"/>
  <c r="E34" i="4"/>
  <c r="F34" i="4"/>
  <c r="C35" i="4"/>
  <c r="E35" i="4"/>
  <c r="F35" i="4"/>
  <c r="C36" i="4"/>
  <c r="E36" i="4"/>
  <c r="F36" i="4"/>
  <c r="F38" i="4"/>
  <c r="E38" i="4"/>
  <c r="F37" i="4"/>
  <c r="E37" i="4"/>
  <c r="G14" i="4"/>
  <c r="I14" i="4"/>
  <c r="H14" i="4"/>
  <c r="G15" i="4"/>
  <c r="I15" i="4"/>
  <c r="H15" i="4"/>
  <c r="G16" i="4"/>
  <c r="I16" i="4"/>
  <c r="H16" i="4"/>
  <c r="G17" i="4"/>
  <c r="I17" i="4"/>
  <c r="H17" i="4"/>
  <c r="G18" i="4"/>
  <c r="I18" i="4"/>
  <c r="H18" i="4"/>
  <c r="G19" i="4"/>
  <c r="I19" i="4"/>
  <c r="H19" i="4"/>
  <c r="H21" i="4"/>
  <c r="H20" i="4"/>
  <c r="G4" i="4"/>
  <c r="I4" i="4"/>
  <c r="H4" i="4"/>
  <c r="G5" i="4"/>
  <c r="I5" i="4"/>
  <c r="H5" i="4"/>
  <c r="G6" i="4"/>
  <c r="I6" i="4"/>
  <c r="H6" i="4"/>
  <c r="G7" i="4"/>
  <c r="I7" i="4"/>
  <c r="H7" i="4"/>
  <c r="G8" i="4"/>
  <c r="I8" i="4"/>
  <c r="H8" i="4"/>
  <c r="G9" i="4"/>
  <c r="I9" i="4"/>
  <c r="H9" i="4"/>
  <c r="H11" i="4"/>
  <c r="H10" i="4"/>
  <c r="C50" i="3"/>
  <c r="E50" i="3"/>
  <c r="F50" i="3"/>
  <c r="C51" i="3"/>
  <c r="E51" i="3"/>
  <c r="F51" i="3"/>
  <c r="C52" i="3"/>
  <c r="E52" i="3"/>
  <c r="F52" i="3"/>
  <c r="C53" i="3"/>
  <c r="E53" i="3"/>
  <c r="F53" i="3"/>
  <c r="C54" i="3"/>
  <c r="E54" i="3"/>
  <c r="F54" i="3"/>
  <c r="C55" i="3"/>
  <c r="E55" i="3"/>
  <c r="F55" i="3"/>
  <c r="F57" i="3"/>
  <c r="F56" i="3"/>
  <c r="C40" i="3"/>
  <c r="E40" i="3"/>
  <c r="C41" i="3"/>
  <c r="E41" i="3"/>
  <c r="C42" i="3"/>
  <c r="E42" i="3"/>
  <c r="C43" i="3"/>
  <c r="E43" i="3"/>
  <c r="C44" i="3"/>
  <c r="E44" i="3"/>
  <c r="C45" i="3"/>
  <c r="E45" i="3"/>
  <c r="E47" i="3"/>
  <c r="E46" i="3"/>
  <c r="G14" i="3"/>
  <c r="I14" i="3"/>
  <c r="H14" i="3"/>
  <c r="G15" i="3"/>
  <c r="I15" i="3"/>
  <c r="H15" i="3"/>
  <c r="G16" i="3"/>
  <c r="I16" i="3"/>
  <c r="H16" i="3"/>
  <c r="G17" i="3"/>
  <c r="I17" i="3"/>
  <c r="H17" i="3"/>
  <c r="G18" i="3"/>
  <c r="I18" i="3"/>
  <c r="H18" i="3"/>
  <c r="G19" i="3"/>
  <c r="I19" i="3"/>
  <c r="H19" i="3"/>
  <c r="H22" i="3"/>
  <c r="H20" i="3"/>
  <c r="G4" i="3"/>
  <c r="I4" i="3"/>
  <c r="H4" i="3"/>
  <c r="G5" i="3"/>
  <c r="I5" i="3"/>
  <c r="H5" i="3"/>
  <c r="G6" i="3"/>
  <c r="I6" i="3"/>
  <c r="H6" i="3"/>
  <c r="G7" i="3"/>
  <c r="I7" i="3"/>
  <c r="H7" i="3"/>
  <c r="G8" i="3"/>
  <c r="I8" i="3"/>
  <c r="H8" i="3"/>
  <c r="G9" i="3"/>
  <c r="I9" i="3"/>
  <c r="H9" i="3"/>
  <c r="H11" i="3"/>
  <c r="H10" i="3"/>
  <c r="C50" i="2"/>
  <c r="E50" i="2"/>
  <c r="F50" i="2"/>
  <c r="G50" i="2"/>
  <c r="C51" i="2"/>
  <c r="E51" i="2"/>
  <c r="F51" i="2"/>
  <c r="G51" i="2"/>
  <c r="C52" i="2"/>
  <c r="E52" i="2"/>
  <c r="F52" i="2"/>
  <c r="G52" i="2"/>
  <c r="C53" i="2"/>
  <c r="E53" i="2"/>
  <c r="F53" i="2"/>
  <c r="G53" i="2"/>
  <c r="C54" i="2"/>
  <c r="E54" i="2"/>
  <c r="F54" i="2"/>
  <c r="G54" i="2"/>
  <c r="C55" i="2"/>
  <c r="E55" i="2"/>
  <c r="F55" i="2"/>
  <c r="G55" i="2"/>
  <c r="G57" i="2"/>
  <c r="F57" i="2"/>
  <c r="E57" i="2"/>
  <c r="G56" i="2"/>
  <c r="F56" i="2"/>
  <c r="E56" i="2"/>
  <c r="C39" i="2"/>
  <c r="E39" i="2"/>
  <c r="F39" i="2"/>
  <c r="G39" i="2"/>
  <c r="C40" i="2"/>
  <c r="E40" i="2"/>
  <c r="F40" i="2"/>
  <c r="G40" i="2"/>
  <c r="C41" i="2"/>
  <c r="E41" i="2"/>
  <c r="F41" i="2"/>
  <c r="G41" i="2"/>
  <c r="C42" i="2"/>
  <c r="E42" i="2"/>
  <c r="F42" i="2"/>
  <c r="G42" i="2"/>
  <c r="C43" i="2"/>
  <c r="E43" i="2"/>
  <c r="F43" i="2"/>
  <c r="G43" i="2"/>
  <c r="C44" i="2"/>
  <c r="E44" i="2"/>
  <c r="F44" i="2"/>
  <c r="G44" i="2"/>
  <c r="G46" i="2"/>
  <c r="F46" i="2"/>
  <c r="E46" i="2"/>
  <c r="G45" i="2"/>
  <c r="F45" i="2"/>
  <c r="E45" i="2"/>
  <c r="I21" i="2"/>
  <c r="I20" i="2"/>
  <c r="H19" i="2"/>
  <c r="J19" i="2"/>
  <c r="E19" i="2"/>
  <c r="I19" i="2"/>
  <c r="H18" i="2"/>
  <c r="J18" i="2"/>
  <c r="E18" i="2"/>
  <c r="I18" i="2"/>
  <c r="H17" i="2"/>
  <c r="J17" i="2"/>
  <c r="E17" i="2"/>
  <c r="I17" i="2"/>
  <c r="H16" i="2"/>
  <c r="J16" i="2"/>
  <c r="E16" i="2"/>
  <c r="I16" i="2"/>
  <c r="H15" i="2"/>
  <c r="J15" i="2"/>
  <c r="E15" i="2"/>
  <c r="I15" i="2"/>
  <c r="H14" i="2"/>
  <c r="J14" i="2"/>
  <c r="E14" i="2"/>
  <c r="I14" i="2"/>
  <c r="H4" i="2"/>
  <c r="J4" i="2"/>
  <c r="E4" i="2"/>
  <c r="I4" i="2"/>
  <c r="H5" i="2"/>
  <c r="J5" i="2"/>
  <c r="E5" i="2"/>
  <c r="I5" i="2"/>
  <c r="H6" i="2"/>
  <c r="J6" i="2"/>
  <c r="E6" i="2"/>
  <c r="I6" i="2"/>
  <c r="H7" i="2"/>
  <c r="J7" i="2"/>
  <c r="E7" i="2"/>
  <c r="I7" i="2"/>
  <c r="H8" i="2"/>
  <c r="J8" i="2"/>
  <c r="E8" i="2"/>
  <c r="I8" i="2"/>
  <c r="H9" i="2"/>
  <c r="J9" i="2"/>
  <c r="E9" i="2"/>
  <c r="I9" i="2"/>
  <c r="I11" i="2"/>
  <c r="I10" i="2"/>
  <c r="C42" i="1"/>
  <c r="E42" i="1"/>
  <c r="F42" i="1"/>
  <c r="C43" i="1"/>
  <c r="E43" i="1"/>
  <c r="F43" i="1"/>
  <c r="C44" i="1"/>
  <c r="E44" i="1"/>
  <c r="F44" i="1"/>
  <c r="C45" i="1"/>
  <c r="E45" i="1"/>
  <c r="F45" i="1"/>
  <c r="C46" i="1"/>
  <c r="E46" i="1"/>
  <c r="F46" i="1"/>
  <c r="F48" i="1"/>
  <c r="E48" i="1"/>
  <c r="C31" i="1"/>
  <c r="E31" i="1"/>
  <c r="F31" i="1"/>
  <c r="C41" i="1"/>
  <c r="E41" i="1"/>
  <c r="F41" i="1"/>
  <c r="F47" i="1"/>
  <c r="E47" i="1"/>
  <c r="C32" i="1"/>
  <c r="E32" i="1"/>
  <c r="F32" i="1"/>
  <c r="C33" i="1"/>
  <c r="E33" i="1"/>
  <c r="F33" i="1"/>
  <c r="C34" i="1"/>
  <c r="E34" i="1"/>
  <c r="F34" i="1"/>
  <c r="C35" i="1"/>
  <c r="E35" i="1"/>
  <c r="F35" i="1"/>
  <c r="F37" i="1"/>
  <c r="E37" i="1"/>
  <c r="F36" i="1"/>
  <c r="E36" i="1"/>
  <c r="G15" i="1"/>
  <c r="I15" i="1"/>
  <c r="H15" i="1"/>
  <c r="G16" i="1"/>
  <c r="I16" i="1"/>
  <c r="H16" i="1"/>
  <c r="G17" i="1"/>
  <c r="I17" i="1"/>
  <c r="H17" i="1"/>
  <c r="G18" i="1"/>
  <c r="I18" i="1"/>
  <c r="H18" i="1"/>
  <c r="G19" i="1"/>
  <c r="I19" i="1"/>
  <c r="H19" i="1"/>
  <c r="G20" i="1"/>
  <c r="I20" i="1"/>
  <c r="H20" i="1"/>
  <c r="H22" i="1"/>
  <c r="H21" i="1"/>
  <c r="G5" i="1"/>
  <c r="I5" i="1"/>
  <c r="H5" i="1"/>
  <c r="G6" i="1"/>
  <c r="I6" i="1"/>
  <c r="H6" i="1"/>
  <c r="G7" i="1"/>
  <c r="I7" i="1"/>
  <c r="H7" i="1"/>
  <c r="G8" i="1"/>
  <c r="I8" i="1"/>
  <c r="H8" i="1"/>
  <c r="G9" i="1"/>
  <c r="I9" i="1"/>
  <c r="H9" i="1"/>
  <c r="G10" i="1"/>
  <c r="I10" i="1"/>
  <c r="H10" i="1"/>
  <c r="H12" i="1"/>
  <c r="H11" i="1"/>
</calcChain>
</file>

<file path=xl/sharedStrings.xml><?xml version="1.0" encoding="utf-8"?>
<sst xmlns="http://schemas.openxmlformats.org/spreadsheetml/2006/main" count="289" uniqueCount="165">
  <si>
    <t>nº muestra</t>
  </si>
  <si>
    <t xml:space="preserve"> ul</t>
  </si>
  <si>
    <t>Tapa</t>
  </si>
  <si>
    <t>peso tejido (g)</t>
  </si>
  <si>
    <t>ngRNA/µl</t>
  </si>
  <si>
    <t>ugRNA/ul</t>
  </si>
  <si>
    <t>ugRNA / g teixit</t>
  </si>
  <si>
    <t xml:space="preserve"> ug total</t>
  </si>
  <si>
    <t>Relac 280/260</t>
  </si>
  <si>
    <t>Relac 260/230</t>
  </si>
  <si>
    <t>CONTROL</t>
  </si>
  <si>
    <t>Adip SC1</t>
  </si>
  <si>
    <t>2,00</t>
  </si>
  <si>
    <t>1,96</t>
  </si>
  <si>
    <t>Adip SC2</t>
  </si>
  <si>
    <t>1,85</t>
  </si>
  <si>
    <t>Adip SC3</t>
  </si>
  <si>
    <t>Adip SC4</t>
  </si>
  <si>
    <t>1,95</t>
  </si>
  <si>
    <t>1,55</t>
  </si>
  <si>
    <t>Adip SC5</t>
  </si>
  <si>
    <t>Adip SC6</t>
  </si>
  <si>
    <t xml:space="preserve">CONTROL </t>
  </si>
  <si>
    <t>Adip SC7</t>
  </si>
  <si>
    <t>2,17</t>
  </si>
  <si>
    <t>1,97</t>
  </si>
  <si>
    <t>Adip SC8</t>
  </si>
  <si>
    <t>2,14</t>
  </si>
  <si>
    <t>Adip SC9</t>
  </si>
  <si>
    <t>1,99</t>
  </si>
  <si>
    <t>Adip SC10</t>
  </si>
  <si>
    <t>2,09</t>
  </si>
  <si>
    <t>1,77</t>
  </si>
  <si>
    <t>Adip SC11</t>
  </si>
  <si>
    <t>1,87</t>
  </si>
  <si>
    <t>Adip SC12</t>
  </si>
  <si>
    <t>2,11</t>
  </si>
  <si>
    <t>Promedio</t>
  </si>
  <si>
    <t>ES</t>
  </si>
  <si>
    <t>Promedio ES</t>
  </si>
  <si>
    <t>Male Control</t>
  </si>
  <si>
    <t>Female Control</t>
  </si>
  <si>
    <t xml:space="preserve">RNA WAT SC </t>
  </si>
  <si>
    <t>Protein WAT SC</t>
  </si>
  <si>
    <t>Abs</t>
  </si>
  <si>
    <r>
      <rPr>
        <sz val="10"/>
        <rFont val="Calibri"/>
        <family val="2"/>
      </rPr>
      <t>µ</t>
    </r>
    <r>
      <rPr>
        <sz val="12"/>
        <color theme="1"/>
        <rFont val="Calibri"/>
        <family val="2"/>
        <scheme val="minor"/>
      </rPr>
      <t>g proteinas/tubo</t>
    </r>
  </si>
  <si>
    <t>Patron</t>
  </si>
  <si>
    <t>µg proteinas</t>
  </si>
  <si>
    <t>(g+v)/g</t>
  </si>
  <si>
    <t>Sc 1</t>
  </si>
  <si>
    <t>Sc 2</t>
  </si>
  <si>
    <t>Sc 3</t>
  </si>
  <si>
    <t>Sc 4</t>
  </si>
  <si>
    <t>Sc 5</t>
  </si>
  <si>
    <t>Sc 7</t>
  </si>
  <si>
    <t>Sc 8</t>
  </si>
  <si>
    <t>Sc 9</t>
  </si>
  <si>
    <t>Sc 10</t>
  </si>
  <si>
    <t>Sc 11</t>
  </si>
  <si>
    <t>Sc 12</t>
  </si>
  <si>
    <t>Homogenad</t>
  </si>
  <si>
    <t>g prot/100g tej</t>
  </si>
  <si>
    <t>g prot/g tejido</t>
  </si>
  <si>
    <t>F.Correc.</t>
  </si>
  <si>
    <t>280/260</t>
  </si>
  <si>
    <t>260/230</t>
  </si>
  <si>
    <t>AdipMes1</t>
  </si>
  <si>
    <t>AdipMes2</t>
  </si>
  <si>
    <t>AdipMes3</t>
  </si>
  <si>
    <t>AdipMes4</t>
  </si>
  <si>
    <t>AdipMes5</t>
  </si>
  <si>
    <t>AdipMes6</t>
  </si>
  <si>
    <t>Adip Mes7</t>
  </si>
  <si>
    <t>Adip Mes8</t>
  </si>
  <si>
    <t>Adip Mes9</t>
  </si>
  <si>
    <t>Adip Mes10</t>
  </si>
  <si>
    <t>Adip Mes11</t>
  </si>
  <si>
    <t>Adip Mes12</t>
  </si>
  <si>
    <t>Dil 1/3</t>
  </si>
  <si>
    <t>g proteinas/100g tejido</t>
  </si>
  <si>
    <t>g proteina/g tej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</si>
  <si>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</si>
  <si>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</si>
  <si>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</si>
  <si>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</si>
  <si>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</si>
  <si>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</si>
  <si>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</si>
  <si>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</si>
  <si>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</si>
  <si>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</si>
  <si>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</si>
  <si>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</si>
  <si>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Adip Peri1</t>
  </si>
  <si>
    <t>Adip Peri2</t>
  </si>
  <si>
    <t>Adip Peri3</t>
  </si>
  <si>
    <t>Adip Peri4</t>
  </si>
  <si>
    <t>Adip Peri5</t>
  </si>
  <si>
    <t>Adip Peri6</t>
  </si>
  <si>
    <t>Adip Peri7</t>
  </si>
  <si>
    <t>Adip Peri8</t>
  </si>
  <si>
    <t>Adip Peri9</t>
  </si>
  <si>
    <t>Adip Peri10</t>
  </si>
  <si>
    <t>Adip Peri11</t>
  </si>
  <si>
    <t>Adip Peri12</t>
  </si>
  <si>
    <t>Protein WAT ME</t>
  </si>
  <si>
    <t>RNA WAT ME</t>
  </si>
  <si>
    <t>RNA WAT PG</t>
  </si>
  <si>
    <t>Protein WAT PG</t>
  </si>
  <si>
    <t>Per  1</t>
  </si>
  <si>
    <t>Per  2</t>
  </si>
  <si>
    <t>Per  3</t>
  </si>
  <si>
    <t>Per  4</t>
  </si>
  <si>
    <t>Per  5</t>
  </si>
  <si>
    <t>Per  6</t>
  </si>
  <si>
    <t>Per 7</t>
  </si>
  <si>
    <t>Per 8</t>
  </si>
  <si>
    <t>Per 9</t>
  </si>
  <si>
    <t>Per 10</t>
  </si>
  <si>
    <t>Per 11</t>
  </si>
  <si>
    <t>Per 12</t>
  </si>
  <si>
    <t>Adip Retro1</t>
  </si>
  <si>
    <t>1,91</t>
  </si>
  <si>
    <t>0,95</t>
  </si>
  <si>
    <t>Adip Retro2</t>
  </si>
  <si>
    <t>1,11</t>
  </si>
  <si>
    <t>Adip Retro3</t>
  </si>
  <si>
    <t>1,15</t>
  </si>
  <si>
    <t>Adip Retro4</t>
  </si>
  <si>
    <t>1,02</t>
  </si>
  <si>
    <t>Adip Retro5</t>
  </si>
  <si>
    <t>1,90</t>
  </si>
  <si>
    <t>0,86</t>
  </si>
  <si>
    <t>Adip Retro6</t>
  </si>
  <si>
    <t>0,92</t>
  </si>
  <si>
    <t>Adip Retro7</t>
  </si>
  <si>
    <t>0,63</t>
  </si>
  <si>
    <t>Adip Retro8</t>
  </si>
  <si>
    <t>1,93</t>
  </si>
  <si>
    <t>0,89</t>
  </si>
  <si>
    <t>Adip Retro9</t>
  </si>
  <si>
    <t>1,94</t>
  </si>
  <si>
    <t>1,30</t>
  </si>
  <si>
    <t>Adip Retro10</t>
  </si>
  <si>
    <t>1,92</t>
  </si>
  <si>
    <t>1,21</t>
  </si>
  <si>
    <t>Adip Retro11</t>
  </si>
  <si>
    <t>1,10</t>
  </si>
  <si>
    <t>Adip Retro12</t>
  </si>
  <si>
    <t>1,88</t>
  </si>
  <si>
    <r>
      <rPr>
        <sz val="10"/>
        <rFont val="Calibri"/>
        <family val="2"/>
      </rPr>
      <t>µ</t>
    </r>
    <r>
      <rPr>
        <sz val="10"/>
        <rFont val="Arial"/>
        <family val="2"/>
      </rPr>
      <t>g proteinas/tubo</t>
    </r>
  </si>
  <si>
    <t>Retro1</t>
  </si>
  <si>
    <t>Retro2</t>
  </si>
  <si>
    <t>Retro3</t>
  </si>
  <si>
    <t>Retro4</t>
  </si>
  <si>
    <t>Retro5</t>
  </si>
  <si>
    <t>Retro6</t>
  </si>
  <si>
    <t>Retro7</t>
  </si>
  <si>
    <t>Retro8</t>
  </si>
  <si>
    <t>Retro9</t>
  </si>
  <si>
    <t>Retro10</t>
  </si>
  <si>
    <t>Retro11</t>
  </si>
  <si>
    <t>Retro12</t>
  </si>
  <si>
    <t>Homogenado</t>
  </si>
  <si>
    <t>Protein WAT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</si>
</sst>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FF"/>
      <name val="Calibri"/>
      <scheme val="minor"/>
    </font>
    <font>
      <b/>
      <sz val="10"/>
      <color rgb="FFFF00FF"/>
      <name val="Calibri"/>
      <scheme val="minor"/>
    </font>
    <font>
      <sz val="10"/>
      <name val="Calibri"/>
      <family val="2"/>
    </font>
    <font>
      <b/>
      <sz val="10"/>
      <color rgb="FF00B0F0"/>
      <name val="Arial"/>
      <family val="2"/>
    </font>
    <font>
      <b/>
      <sz val="11"/>
      <name val="Arial"/>
      <family val="2"/>
    </font>
    <font>
      <b/>
      <sz val="10"/>
      <color rgb="FFFF99CC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0" xfId="0" applyFont="1"/>
    <xf numFmtId="0" fontId="10" fillId="0" borderId="0" xfId="0" applyFont="1"/>
    <xf numFmtId="2" fontId="0" fillId="0" borderId="0" xfId="0" applyNumberFormat="1"/>
    <xf numFmtId="165" fontId="11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2" fontId="11" fillId="0" borderId="0" xfId="0" applyNumberFormat="1" applyFont="1"/>
    <xf numFmtId="164" fontId="0" fillId="0" borderId="1" xfId="0" applyNumberForma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64" fontId="4" fillId="0" borderId="0" xfId="0" applyNumberFormat="1" applyFont="1"/>
    <xf numFmtId="1" fontId="4" fillId="0" borderId="0" xfId="0" applyNumberFormat="1" applyFont="1"/>
    <xf numFmtId="0" fontId="4" fillId="0" borderId="0" xfId="0" applyFont="1" applyFill="1"/>
    <xf numFmtId="0" fontId="13" fillId="0" borderId="0" xfId="0" applyFont="1"/>
    <xf numFmtId="165" fontId="0" fillId="0" borderId="0" xfId="0" applyNumberFormat="1"/>
    <xf numFmtId="0" fontId="3" fillId="2" borderId="2" xfId="0" applyFont="1" applyFill="1" applyBorder="1" applyAlignment="1">
      <alignment horizontal="center" textRotation="255" wrapText="1"/>
    </xf>
    <xf numFmtId="0" fontId="0" fillId="2" borderId="3" xfId="0" applyFill="1" applyBorder="1" applyAlignment="1">
      <alignment horizontal="center" textRotation="255" wrapText="1"/>
    </xf>
    <xf numFmtId="0" fontId="3" fillId="3" borderId="2" xfId="0" applyFont="1" applyFill="1" applyBorder="1" applyAlignment="1">
      <alignment horizontal="center" textRotation="255" wrapText="1"/>
    </xf>
    <xf numFmtId="0" fontId="0" fillId="3" borderId="3" xfId="0" applyFill="1" applyBorder="1" applyAlignment="1">
      <alignment horizontal="center" textRotation="255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3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'SC Protein and RNA'!$B$26:$K$26</c:f>
              <c:numCache>
                <c:formatCode>General</c:formatCode>
                <c:ptCount val="10"/>
                <c:pt idx="0">
                  <c:v>0.046</c:v>
                </c:pt>
                <c:pt idx="1">
                  <c:v>0.045</c:v>
                </c:pt>
                <c:pt idx="2">
                  <c:v>0.095</c:v>
                </c:pt>
                <c:pt idx="3">
                  <c:v>0.092</c:v>
                </c:pt>
                <c:pt idx="4">
                  <c:v>0.16</c:v>
                </c:pt>
                <c:pt idx="5">
                  <c:v>0.149</c:v>
                </c:pt>
                <c:pt idx="6">
                  <c:v>0.228</c:v>
                </c:pt>
                <c:pt idx="7">
                  <c:v>0.241</c:v>
                </c:pt>
                <c:pt idx="8">
                  <c:v>0.298</c:v>
                </c:pt>
                <c:pt idx="9">
                  <c:v>0.323</c:v>
                </c:pt>
              </c:numCache>
            </c:numRef>
          </c:xVal>
          <c:yVal>
            <c:numRef>
              <c:f>'SC Protein and RNA'!$B$27:$K$27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20.0</c:v>
                </c:pt>
                <c:pt idx="3">
                  <c:v>20.0</c:v>
                </c:pt>
                <c:pt idx="4">
                  <c:v>50.0</c:v>
                </c:pt>
                <c:pt idx="5">
                  <c:v>50.0</c:v>
                </c:pt>
                <c:pt idx="6">
                  <c:v>100.0</c:v>
                </c:pt>
                <c:pt idx="7">
                  <c:v>100.0</c:v>
                </c:pt>
                <c:pt idx="8">
                  <c:v>150.0</c:v>
                </c:pt>
                <c:pt idx="9">
                  <c:v>150.0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547176"/>
        <c:axId val="2138545512"/>
      </c:scatterChart>
      <c:valAx>
        <c:axId val="213354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8545512"/>
        <c:crosses val="autoZero"/>
        <c:crossBetween val="midCat"/>
      </c:valAx>
      <c:valAx>
        <c:axId val="2138545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547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432437267456952"/>
                  <c:y val="-0.0584958473870319"/>
                </c:manualLayout>
              </c:layout>
              <c:numFmt formatCode="General" sourceLinked="0"/>
            </c:trendlineLbl>
          </c:trendline>
          <c:xVal>
            <c:numRef>
              <c:f>'ME Protein and RNA'!$B$24:$O$24</c:f>
              <c:numCache>
                <c:formatCode>General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20.0</c:v>
                </c:pt>
                <c:pt idx="3">
                  <c:v>20.0</c:v>
                </c:pt>
                <c:pt idx="4">
                  <c:v>50.0</c:v>
                </c:pt>
                <c:pt idx="5">
                  <c:v>50.0</c:v>
                </c:pt>
                <c:pt idx="6">
                  <c:v>100.0</c:v>
                </c:pt>
                <c:pt idx="7">
                  <c:v>100.0</c:v>
                </c:pt>
                <c:pt idx="8">
                  <c:v>150.0</c:v>
                </c:pt>
                <c:pt idx="9">
                  <c:v>150.0</c:v>
                </c:pt>
                <c:pt idx="10">
                  <c:v>300.0</c:v>
                </c:pt>
                <c:pt idx="11">
                  <c:v>300.0</c:v>
                </c:pt>
              </c:numCache>
            </c:numRef>
          </c:xVal>
          <c:yVal>
            <c:numRef>
              <c:f>'ME Protein and RNA'!$B$25:$O$25</c:f>
              <c:numCache>
                <c:formatCode>General</c:formatCode>
                <c:ptCount val="14"/>
                <c:pt idx="0">
                  <c:v>0.049</c:v>
                </c:pt>
                <c:pt idx="1">
                  <c:v>0.049</c:v>
                </c:pt>
                <c:pt idx="2">
                  <c:v>0.075</c:v>
                </c:pt>
                <c:pt idx="3">
                  <c:v>0.075</c:v>
                </c:pt>
                <c:pt idx="4">
                  <c:v>0.109</c:v>
                </c:pt>
                <c:pt idx="5">
                  <c:v>0.11</c:v>
                </c:pt>
                <c:pt idx="6">
                  <c:v>0.148</c:v>
                </c:pt>
                <c:pt idx="7">
                  <c:v>0.15</c:v>
                </c:pt>
                <c:pt idx="8">
                  <c:v>0.182</c:v>
                </c:pt>
                <c:pt idx="9">
                  <c:v>0.184</c:v>
                </c:pt>
                <c:pt idx="10">
                  <c:v>0.288</c:v>
                </c:pt>
                <c:pt idx="11">
                  <c:v>0.288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939128"/>
        <c:axId val="2135298280"/>
      </c:scatterChart>
      <c:valAx>
        <c:axId val="-21299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298280"/>
        <c:crosses val="autoZero"/>
        <c:crossBetween val="midCat"/>
      </c:valAx>
      <c:valAx>
        <c:axId val="2135298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9939128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26554469152894"/>
          <c:y val="0.490603816640193"/>
          <c:w val="0.23036239790959"/>
          <c:h val="0.33564772471551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'PG Protein and RNA'!$A$24</c:f>
              <c:strCache>
                <c:ptCount val="1"/>
                <c:pt idx="0">
                  <c:v>µg proteinas/tubo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2031496062992"/>
                  <c:y val="-0.0970913531641878"/>
                </c:manualLayout>
              </c:layout>
              <c:numFmt formatCode="General" sourceLinked="0"/>
            </c:trendlineLbl>
          </c:trendline>
          <c:xVal>
            <c:numRef>
              <c:f>'PG Protein and RNA'!$B$23:$K$23</c:f>
              <c:numCache>
                <c:formatCode>General</c:formatCode>
                <c:ptCount val="10"/>
                <c:pt idx="0">
                  <c:v>0.046</c:v>
                </c:pt>
                <c:pt idx="1">
                  <c:v>0.045</c:v>
                </c:pt>
                <c:pt idx="2">
                  <c:v>0.095</c:v>
                </c:pt>
                <c:pt idx="3">
                  <c:v>0.092</c:v>
                </c:pt>
                <c:pt idx="4">
                  <c:v>0.16</c:v>
                </c:pt>
                <c:pt idx="5">
                  <c:v>0.149</c:v>
                </c:pt>
                <c:pt idx="6">
                  <c:v>0.228</c:v>
                </c:pt>
                <c:pt idx="7">
                  <c:v>0.241</c:v>
                </c:pt>
                <c:pt idx="8">
                  <c:v>0.298</c:v>
                </c:pt>
                <c:pt idx="9">
                  <c:v>0.323</c:v>
                </c:pt>
              </c:numCache>
            </c:numRef>
          </c:xVal>
          <c:yVal>
            <c:numRef>
              <c:f>'PG Protein and RNA'!$B$24:$K$24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20.0</c:v>
                </c:pt>
                <c:pt idx="3">
                  <c:v>20.0</c:v>
                </c:pt>
                <c:pt idx="4">
                  <c:v>50.0</c:v>
                </c:pt>
                <c:pt idx="5">
                  <c:v>50.0</c:v>
                </c:pt>
                <c:pt idx="6">
                  <c:v>100.0</c:v>
                </c:pt>
                <c:pt idx="7">
                  <c:v>100.0</c:v>
                </c:pt>
                <c:pt idx="8">
                  <c:v>150.0</c:v>
                </c:pt>
                <c:pt idx="9">
                  <c:v>150.0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802536"/>
        <c:axId val="-2130448248"/>
      </c:scatterChart>
      <c:valAx>
        <c:axId val="210780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0448248"/>
        <c:crosses val="autoZero"/>
        <c:crossBetween val="midCat"/>
      </c:valAx>
      <c:valAx>
        <c:axId val="-2130448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7802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514472541740404"/>
                  <c:y val="-0.0429594191345312"/>
                </c:manualLayout>
              </c:layout>
              <c:numFmt formatCode="General" sourceLinked="0"/>
            </c:trendlineLbl>
          </c:trendline>
          <c:xVal>
            <c:numRef>
              <c:f>'RP Protein and RNA'!$B$23:$O$23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20.0</c:v>
                </c:pt>
                <c:pt idx="3">
                  <c:v>20.0</c:v>
                </c:pt>
                <c:pt idx="4">
                  <c:v>50.0</c:v>
                </c:pt>
                <c:pt idx="5">
                  <c:v>50.0</c:v>
                </c:pt>
                <c:pt idx="6">
                  <c:v>100.0</c:v>
                </c:pt>
                <c:pt idx="7">
                  <c:v>100.0</c:v>
                </c:pt>
                <c:pt idx="8">
                  <c:v>150.0</c:v>
                </c:pt>
                <c:pt idx="9">
                  <c:v>150.0</c:v>
                </c:pt>
                <c:pt idx="10">
                  <c:v>300.0</c:v>
                </c:pt>
                <c:pt idx="11">
                  <c:v>300.0</c:v>
                </c:pt>
              </c:numCache>
            </c:numRef>
          </c:xVal>
          <c:yVal>
            <c:numRef>
              <c:f>'RP Protein and RNA'!$B$24:$O$24</c:f>
              <c:numCache>
                <c:formatCode>General</c:formatCode>
                <c:ptCount val="14"/>
                <c:pt idx="0">
                  <c:v>0.049</c:v>
                </c:pt>
                <c:pt idx="1">
                  <c:v>0.049</c:v>
                </c:pt>
                <c:pt idx="2">
                  <c:v>0.075</c:v>
                </c:pt>
                <c:pt idx="3">
                  <c:v>0.075</c:v>
                </c:pt>
                <c:pt idx="4">
                  <c:v>0.109</c:v>
                </c:pt>
                <c:pt idx="5">
                  <c:v>0.11</c:v>
                </c:pt>
                <c:pt idx="6">
                  <c:v>0.148</c:v>
                </c:pt>
                <c:pt idx="7">
                  <c:v>0.15</c:v>
                </c:pt>
                <c:pt idx="8">
                  <c:v>0.182</c:v>
                </c:pt>
                <c:pt idx="9">
                  <c:v>0.184</c:v>
                </c:pt>
                <c:pt idx="10">
                  <c:v>0.288</c:v>
                </c:pt>
                <c:pt idx="11">
                  <c:v>0.288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699320"/>
        <c:axId val="2108326232"/>
      </c:scatterChart>
      <c:valAx>
        <c:axId val="-212969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8326232"/>
        <c:crosses val="autoZero"/>
        <c:crossBetween val="midCat"/>
      </c:valAx>
      <c:valAx>
        <c:axId val="2108326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9699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770466</xdr:colOff>
      <xdr:row>28</xdr:row>
      <xdr:rowOff>12701</xdr:rowOff>
    </xdr:from>
    <xdr:to>
      <xdr:col>12</xdr:col>
      <xdr:colOff>364067</xdr:colOff>
      <xdr:row>38</xdr:row>
      <xdr:rowOff>143933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16934</xdr:colOff>
      <xdr:row>26</xdr:row>
      <xdr:rowOff>21167</xdr:rowOff>
    </xdr:from>
    <xdr:to>
      <xdr:col>6</xdr:col>
      <xdr:colOff>491067</xdr:colOff>
      <xdr:row>33</xdr:row>
      <xdr:rowOff>177800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812800</xdr:colOff>
      <xdr:row>24</xdr:row>
      <xdr:rowOff>184150</xdr:rowOff>
    </xdr:from>
    <xdr:to>
      <xdr:col>6</xdr:col>
      <xdr:colOff>762000</xdr:colOff>
      <xdr:row>35</xdr:row>
      <xdr:rowOff>139700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29634</xdr:rowOff>
    </xdr:from>
    <xdr:to>
      <xdr:col>11</xdr:col>
      <xdr:colOff>270934</xdr:colOff>
      <xdr:row>34</xdr:row>
      <xdr:rowOff>50801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opLeftCell="A22" zoomScale="150" zoomScaleNormal="150" zoomScalePageLayoutView="150" workbookViewId="0">
      <selection activeCell="A2" sqref="A2"/>
    </sheetView>
  </sheetViews>
  <sheetFormatPr baseColWidth="10" defaultRowHeight="15" x14ac:dyDescent="0"/>
  <cols>
    <col min="1" max="1" width="14.1640625" customWidth="1"/>
    <col min="5" max="5" width="12.83203125" customWidth="1"/>
  </cols>
  <sheetData>
    <row r="2" spans="1:11">
      <c r="A2" t="s">
        <v>42</v>
      </c>
    </row>
    <row r="4" spans="1:11">
      <c r="A4" s="17" t="s">
        <v>40</v>
      </c>
      <c r="B4" s="2" t="s">
        <v>0</v>
      </c>
      <c r="C4" s="3" t="s">
        <v>1</v>
      </c>
      <c r="D4" s="3" t="s">
        <v>2</v>
      </c>
      <c r="E4" s="3" t="s">
        <v>3</v>
      </c>
      <c r="F4" s="4" t="s">
        <v>4</v>
      </c>
      <c r="G4" s="5" t="s">
        <v>5</v>
      </c>
      <c r="H4" s="5" t="s">
        <v>6</v>
      </c>
      <c r="I4" s="3" t="s">
        <v>7</v>
      </c>
      <c r="J4" s="3" t="s">
        <v>8</v>
      </c>
      <c r="K4" s="3" t="s">
        <v>9</v>
      </c>
    </row>
    <row r="5" spans="1:11">
      <c r="A5" s="36" t="s">
        <v>10</v>
      </c>
      <c r="B5" s="6" t="s">
        <v>11</v>
      </c>
      <c r="C5" s="7">
        <v>15</v>
      </c>
      <c r="D5" s="7">
        <v>400</v>
      </c>
      <c r="E5" s="8">
        <v>0.17599999999999999</v>
      </c>
      <c r="F5" s="7">
        <v>2457.1</v>
      </c>
      <c r="G5" s="9">
        <f>F5/1000</f>
        <v>2.4571000000000001</v>
      </c>
      <c r="H5" s="7">
        <f>I5/E5</f>
        <v>209.41193181818184</v>
      </c>
      <c r="I5" s="10">
        <f t="shared" ref="I5:I10" si="0">G5*C5</f>
        <v>36.856500000000004</v>
      </c>
      <c r="J5" s="11" t="s">
        <v>12</v>
      </c>
      <c r="K5" s="11" t="s">
        <v>13</v>
      </c>
    </row>
    <row r="6" spans="1:11">
      <c r="A6" s="37"/>
      <c r="B6" s="6" t="s">
        <v>14</v>
      </c>
      <c r="C6" s="7">
        <v>15</v>
      </c>
      <c r="D6" s="7">
        <v>400</v>
      </c>
      <c r="E6" s="8">
        <v>0.155</v>
      </c>
      <c r="F6" s="7">
        <v>1951.35</v>
      </c>
      <c r="G6" s="9">
        <f t="shared" ref="G6:G10" si="1">F6/1000</f>
        <v>1.9513499999999999</v>
      </c>
      <c r="H6" s="7">
        <f t="shared" ref="H6:H10" si="2">I6/E6</f>
        <v>188.84032258064514</v>
      </c>
      <c r="I6" s="10">
        <f t="shared" si="0"/>
        <v>29.270249999999997</v>
      </c>
      <c r="J6" s="11" t="s">
        <v>13</v>
      </c>
      <c r="K6" s="11" t="s">
        <v>15</v>
      </c>
    </row>
    <row r="7" spans="1:11">
      <c r="A7" s="37"/>
      <c r="B7" s="6" t="s">
        <v>16</v>
      </c>
      <c r="C7" s="7">
        <v>15</v>
      </c>
      <c r="D7" s="7">
        <v>400</v>
      </c>
      <c r="E7" s="8">
        <v>0.151</v>
      </c>
      <c r="F7" s="7">
        <v>3915.57</v>
      </c>
      <c r="G7" s="9">
        <f t="shared" si="1"/>
        <v>3.9155700000000002</v>
      </c>
      <c r="H7" s="7">
        <f>I7/E7</f>
        <v>388.96390728476825</v>
      </c>
      <c r="I7" s="10">
        <f t="shared" si="0"/>
        <v>58.733550000000001</v>
      </c>
      <c r="J7" s="11">
        <v>1.96</v>
      </c>
      <c r="K7" s="11">
        <v>1.61</v>
      </c>
    </row>
    <row r="8" spans="1:11">
      <c r="A8" s="37"/>
      <c r="B8" s="6" t="s">
        <v>17</v>
      </c>
      <c r="C8" s="7">
        <v>15</v>
      </c>
      <c r="D8" s="7">
        <v>400</v>
      </c>
      <c r="E8" s="8">
        <v>0.14000000000000001</v>
      </c>
      <c r="F8" s="7">
        <v>1504.82</v>
      </c>
      <c r="G8" s="9">
        <f t="shared" si="1"/>
        <v>1.50482</v>
      </c>
      <c r="H8" s="7">
        <f t="shared" si="2"/>
        <v>161.23071428571427</v>
      </c>
      <c r="I8" s="10">
        <f t="shared" si="0"/>
        <v>22.572300000000002</v>
      </c>
      <c r="J8" s="11" t="s">
        <v>18</v>
      </c>
      <c r="K8" s="11" t="s">
        <v>19</v>
      </c>
    </row>
    <row r="9" spans="1:11">
      <c r="A9" s="37"/>
      <c r="B9" s="6" t="s">
        <v>20</v>
      </c>
      <c r="C9" s="7">
        <v>15</v>
      </c>
      <c r="D9" s="7">
        <v>400</v>
      </c>
      <c r="E9" s="8">
        <v>0.112</v>
      </c>
      <c r="F9" s="7">
        <v>892.09</v>
      </c>
      <c r="G9" s="9">
        <f t="shared" si="1"/>
        <v>0.89209000000000005</v>
      </c>
      <c r="H9" s="7">
        <f t="shared" si="2"/>
        <v>119.47633928571429</v>
      </c>
      <c r="I9" s="10">
        <f t="shared" si="0"/>
        <v>13.381350000000001</v>
      </c>
      <c r="J9" s="11" t="s">
        <v>13</v>
      </c>
      <c r="K9" s="11">
        <v>1.75</v>
      </c>
    </row>
    <row r="10" spans="1:11">
      <c r="A10" s="37"/>
      <c r="B10" s="6" t="s">
        <v>21</v>
      </c>
      <c r="C10" s="7">
        <v>15</v>
      </c>
      <c r="D10" s="7">
        <v>400</v>
      </c>
      <c r="E10" s="8">
        <v>0.14899999999999999</v>
      </c>
      <c r="F10" s="7">
        <v>4164.96</v>
      </c>
      <c r="G10" s="9">
        <f t="shared" si="1"/>
        <v>4.1649599999999998</v>
      </c>
      <c r="H10" s="7">
        <f t="shared" si="2"/>
        <v>419.29127516778522</v>
      </c>
      <c r="I10" s="10">
        <f t="shared" si="0"/>
        <v>62.474399999999996</v>
      </c>
      <c r="J10" s="11">
        <v>2.0099999999999998</v>
      </c>
      <c r="K10" s="11">
        <v>1.88</v>
      </c>
    </row>
    <row r="11" spans="1:11">
      <c r="A11" t="s">
        <v>37</v>
      </c>
      <c r="H11" s="16">
        <f>AVERAGE(H5:H10)</f>
        <v>247.86908173713482</v>
      </c>
      <c r="I11" s="13"/>
      <c r="J11" s="13"/>
    </row>
    <row r="12" spans="1:11">
      <c r="A12" t="s">
        <v>38</v>
      </c>
      <c r="H12" s="14">
        <f>STDEV(H5:H10)/SQRT(6)</f>
        <v>51.071051165077968</v>
      </c>
      <c r="I12" s="13"/>
      <c r="J12" s="13"/>
    </row>
    <row r="13" spans="1:11">
      <c r="I13" s="13"/>
      <c r="J13" s="13"/>
    </row>
    <row r="14" spans="1:11">
      <c r="A14" s="18" t="s">
        <v>41</v>
      </c>
      <c r="B14" s="2" t="s">
        <v>0</v>
      </c>
      <c r="C14" s="3" t="s">
        <v>1</v>
      </c>
      <c r="D14" s="3" t="s">
        <v>2</v>
      </c>
      <c r="E14" s="3" t="s">
        <v>3</v>
      </c>
      <c r="F14" s="4" t="s">
        <v>4</v>
      </c>
      <c r="G14" s="5" t="s">
        <v>5</v>
      </c>
      <c r="H14" s="5" t="s">
        <v>6</v>
      </c>
      <c r="I14" s="3" t="s">
        <v>7</v>
      </c>
      <c r="J14" s="3" t="s">
        <v>8</v>
      </c>
      <c r="K14" s="3" t="s">
        <v>9</v>
      </c>
    </row>
    <row r="15" spans="1:11">
      <c r="A15" s="38" t="s">
        <v>22</v>
      </c>
      <c r="B15" s="6" t="s">
        <v>23</v>
      </c>
      <c r="C15" s="7">
        <v>20</v>
      </c>
      <c r="D15" s="7">
        <v>400</v>
      </c>
      <c r="E15" s="8">
        <v>0.106</v>
      </c>
      <c r="F15" s="15">
        <v>785.54</v>
      </c>
      <c r="G15" s="9">
        <f>F15/1000</f>
        <v>0.78554000000000002</v>
      </c>
      <c r="H15" s="7">
        <f>I15/E15</f>
        <v>148.21509433962265</v>
      </c>
      <c r="I15" s="10">
        <f>G15*C15</f>
        <v>15.710800000000001</v>
      </c>
      <c r="J15" s="11" t="s">
        <v>24</v>
      </c>
      <c r="K15" s="11" t="s">
        <v>25</v>
      </c>
    </row>
    <row r="16" spans="1:11">
      <c r="A16" s="39"/>
      <c r="B16" s="6" t="s">
        <v>26</v>
      </c>
      <c r="C16" s="7">
        <v>20</v>
      </c>
      <c r="D16" s="7">
        <v>400</v>
      </c>
      <c r="E16" s="8">
        <v>0.105</v>
      </c>
      <c r="F16" s="15">
        <v>1379.97</v>
      </c>
      <c r="G16" s="9">
        <f t="shared" ref="G16:G20" si="3">F16/1000</f>
        <v>1.3799699999999999</v>
      </c>
      <c r="H16" s="7">
        <f t="shared" ref="H16:H20" si="4">I16/E16</f>
        <v>262.85142857142858</v>
      </c>
      <c r="I16" s="10">
        <f t="shared" ref="I16:I20" si="5">G16*C16</f>
        <v>27.599399999999999</v>
      </c>
      <c r="J16" s="11" t="s">
        <v>27</v>
      </c>
      <c r="K16" s="11" t="s">
        <v>13</v>
      </c>
    </row>
    <row r="17" spans="1:11">
      <c r="A17" s="39"/>
      <c r="B17" s="6" t="s">
        <v>28</v>
      </c>
      <c r="C17" s="7">
        <v>20</v>
      </c>
      <c r="D17" s="7">
        <v>400</v>
      </c>
      <c r="E17" s="8">
        <v>8.6999999999999994E-2</v>
      </c>
      <c r="F17" s="15">
        <v>1096.78</v>
      </c>
      <c r="G17" s="9">
        <f t="shared" si="3"/>
        <v>1.0967799999999999</v>
      </c>
      <c r="H17" s="7">
        <f t="shared" si="4"/>
        <v>252.13333333333333</v>
      </c>
      <c r="I17" s="10">
        <f t="shared" si="5"/>
        <v>21.935599999999997</v>
      </c>
      <c r="J17" s="11" t="s">
        <v>29</v>
      </c>
      <c r="K17" s="11">
        <v>1.9</v>
      </c>
    </row>
    <row r="18" spans="1:11">
      <c r="A18" s="39"/>
      <c r="B18" s="6" t="s">
        <v>30</v>
      </c>
      <c r="C18" s="7">
        <v>20</v>
      </c>
      <c r="D18" s="7">
        <v>400</v>
      </c>
      <c r="E18" s="8">
        <v>0.115</v>
      </c>
      <c r="F18" s="15">
        <v>1234.82</v>
      </c>
      <c r="G18" s="9">
        <f t="shared" si="3"/>
        <v>1.23482</v>
      </c>
      <c r="H18" s="7">
        <f t="shared" si="4"/>
        <v>214.75130434782608</v>
      </c>
      <c r="I18" s="10">
        <f t="shared" si="5"/>
        <v>24.696400000000001</v>
      </c>
      <c r="J18" s="11" t="s">
        <v>31</v>
      </c>
      <c r="K18" s="11" t="s">
        <v>32</v>
      </c>
    </row>
    <row r="19" spans="1:11">
      <c r="A19" s="39"/>
      <c r="B19" s="6" t="s">
        <v>33</v>
      </c>
      <c r="C19" s="7">
        <v>20</v>
      </c>
      <c r="D19" s="7">
        <v>400</v>
      </c>
      <c r="E19" s="8">
        <v>0.104</v>
      </c>
      <c r="F19" s="15">
        <v>1316.47</v>
      </c>
      <c r="G19" s="9">
        <f t="shared" si="3"/>
        <v>1.31647</v>
      </c>
      <c r="H19" s="7">
        <f t="shared" si="4"/>
        <v>253.1673076923077</v>
      </c>
      <c r="I19" s="10">
        <f t="shared" si="5"/>
        <v>26.3294</v>
      </c>
      <c r="J19" s="11" t="s">
        <v>31</v>
      </c>
      <c r="K19" s="11" t="s">
        <v>34</v>
      </c>
    </row>
    <row r="20" spans="1:11">
      <c r="A20" s="39"/>
      <c r="B20" s="6" t="s">
        <v>35</v>
      </c>
      <c r="C20" s="7">
        <v>20</v>
      </c>
      <c r="D20" s="7">
        <v>400</v>
      </c>
      <c r="E20" s="8">
        <v>0.123</v>
      </c>
      <c r="F20" s="15">
        <v>1112.98</v>
      </c>
      <c r="G20" s="9">
        <f t="shared" si="3"/>
        <v>1.1129800000000001</v>
      </c>
      <c r="H20" s="7">
        <f t="shared" si="4"/>
        <v>180.97235772357726</v>
      </c>
      <c r="I20" s="10">
        <f t="shared" si="5"/>
        <v>22.259600000000002</v>
      </c>
      <c r="J20" s="11" t="s">
        <v>36</v>
      </c>
      <c r="K20" s="11" t="s">
        <v>18</v>
      </c>
    </row>
    <row r="21" spans="1:11">
      <c r="A21" t="s">
        <v>39</v>
      </c>
      <c r="H21" s="16">
        <f>AVERAGE(H15:H20)</f>
        <v>218.68180433468262</v>
      </c>
    </row>
    <row r="22" spans="1:11">
      <c r="H22" s="14">
        <f>STDEV(H15:H20)/SQRT(6)</f>
        <v>18.8522490707625</v>
      </c>
    </row>
    <row r="23" spans="1:11">
      <c r="A23" t="s">
        <v>43</v>
      </c>
    </row>
    <row r="25" spans="1:11">
      <c r="A25" t="s">
        <v>46</v>
      </c>
    </row>
    <row r="26" spans="1:11">
      <c r="A26" t="s">
        <v>44</v>
      </c>
      <c r="B26">
        <v>4.5999999999999999E-2</v>
      </c>
      <c r="C26">
        <v>4.4999999999999998E-2</v>
      </c>
      <c r="D26">
        <v>9.5000000000000001E-2</v>
      </c>
      <c r="E26">
        <v>9.1999999999999998E-2</v>
      </c>
      <c r="F26">
        <v>0.16</v>
      </c>
      <c r="G26">
        <v>0.14899999999999999</v>
      </c>
      <c r="H26">
        <v>0.22800000000000001</v>
      </c>
      <c r="I26">
        <v>0.24099999999999999</v>
      </c>
      <c r="J26">
        <v>0.29799999999999999</v>
      </c>
      <c r="K26">
        <v>0.32300000000000001</v>
      </c>
    </row>
    <row r="27" spans="1:11">
      <c r="A27" s="19" t="s">
        <v>45</v>
      </c>
      <c r="B27">
        <v>0</v>
      </c>
      <c r="C27">
        <v>0</v>
      </c>
      <c r="D27">
        <v>20</v>
      </c>
      <c r="E27">
        <v>20</v>
      </c>
      <c r="F27">
        <v>50</v>
      </c>
      <c r="G27">
        <v>50</v>
      </c>
      <c r="H27">
        <v>100</v>
      </c>
      <c r="I27">
        <v>100</v>
      </c>
      <c r="J27">
        <v>150</v>
      </c>
      <c r="K27">
        <v>150</v>
      </c>
    </row>
    <row r="29" spans="1:11">
      <c r="D29" t="s">
        <v>60</v>
      </c>
    </row>
    <row r="30" spans="1:11">
      <c r="B30" s="24" t="s">
        <v>44</v>
      </c>
      <c r="C30" s="13" t="s">
        <v>47</v>
      </c>
      <c r="D30" s="24" t="s">
        <v>48</v>
      </c>
      <c r="E30" s="24" t="s">
        <v>61</v>
      </c>
      <c r="F30" s="24" t="s">
        <v>62</v>
      </c>
    </row>
    <row r="31" spans="1:11">
      <c r="A31" s="20" t="s">
        <v>49</v>
      </c>
      <c r="B31" s="21">
        <v>0.33400000000000002</v>
      </c>
      <c r="C31" s="26">
        <f>(B31-0.046)/0.0018</f>
        <v>160.00000000000003</v>
      </c>
      <c r="D31" s="25">
        <v>9.305647840531563</v>
      </c>
      <c r="E31" s="21">
        <f>(C31*D31)/(0.05*10000)</f>
        <v>2.9778073089701005</v>
      </c>
      <c r="F31" s="21">
        <f>E31/100</f>
        <v>2.9778073089701006E-2</v>
      </c>
    </row>
    <row r="32" spans="1:11">
      <c r="A32" s="20" t="s">
        <v>50</v>
      </c>
      <c r="B32" s="21">
        <v>0.64600000000000002</v>
      </c>
      <c r="C32" s="26">
        <f t="shared" ref="C32:C35" si="6">(B32-0.046)/0.0018</f>
        <v>333.33333333333331</v>
      </c>
      <c r="D32" s="25">
        <v>11.869565217391305</v>
      </c>
      <c r="E32" s="21">
        <f>(C32*D32)/(0.05*10000)</f>
        <v>7.9130434782608692</v>
      </c>
      <c r="F32" s="21">
        <f t="shared" ref="F32:F35" si="7">E32/100</f>
        <v>7.9130434782608686E-2</v>
      </c>
    </row>
    <row r="33" spans="1:6">
      <c r="A33" s="20" t="s">
        <v>51</v>
      </c>
      <c r="B33" s="21">
        <v>0.73</v>
      </c>
      <c r="C33" s="26">
        <f t="shared" si="6"/>
        <v>380</v>
      </c>
      <c r="D33" s="25">
        <v>11.729613733905579</v>
      </c>
      <c r="E33" s="21">
        <f t="shared" ref="E33:E34" si="8">(C33*D33)/(0.05*10000)</f>
        <v>8.9145064377682388</v>
      </c>
      <c r="F33" s="21">
        <f t="shared" si="7"/>
        <v>8.9145064377682381E-2</v>
      </c>
    </row>
    <row r="34" spans="1:6">
      <c r="A34" s="20" t="s">
        <v>52</v>
      </c>
      <c r="B34" s="21">
        <v>0.73799999999999999</v>
      </c>
      <c r="C34" s="26">
        <f t="shared" si="6"/>
        <v>384.4444444444444</v>
      </c>
      <c r="D34" s="25">
        <v>11.706638115631691</v>
      </c>
      <c r="E34" s="21">
        <f t="shared" si="8"/>
        <v>9.0011039733523646</v>
      </c>
      <c r="F34" s="21">
        <f t="shared" si="7"/>
        <v>9.0011039733523646E-2</v>
      </c>
    </row>
    <row r="35" spans="1:6">
      <c r="A35" s="20" t="s">
        <v>53</v>
      </c>
      <c r="B35" s="21">
        <v>0.32200000000000001</v>
      </c>
      <c r="C35" s="26">
        <f t="shared" si="6"/>
        <v>153.33333333333334</v>
      </c>
      <c r="D35" s="25">
        <v>9.0128205128205128</v>
      </c>
      <c r="E35" s="21">
        <f>(C35*D35)/(0.05*10000)</f>
        <v>2.7639316239316241</v>
      </c>
      <c r="F35" s="21">
        <f t="shared" si="7"/>
        <v>2.7639316239316241E-2</v>
      </c>
    </row>
    <row r="36" spans="1:6">
      <c r="C36" s="21"/>
      <c r="E36" s="27">
        <f>AVERAGE(E31:E35)</f>
        <v>6.3140785644566391</v>
      </c>
      <c r="F36" s="22">
        <f>AVERAGE(F31:F35)</f>
        <v>6.3140785644566405E-2</v>
      </c>
    </row>
    <row r="37" spans="1:6">
      <c r="E37" s="27">
        <f>STDEV(E31:E35)/SQRT(5)</f>
        <v>1.4190360928713004</v>
      </c>
      <c r="F37" s="22">
        <f>STDEV(F31:F35)/SQRT(5)</f>
        <v>1.4190360928712996E-2</v>
      </c>
    </row>
    <row r="39" spans="1:6">
      <c r="D39" t="s">
        <v>60</v>
      </c>
    </row>
    <row r="40" spans="1:6">
      <c r="B40" s="24" t="s">
        <v>44</v>
      </c>
      <c r="C40" s="13" t="s">
        <v>47</v>
      </c>
      <c r="D40" s="24" t="s">
        <v>48</v>
      </c>
      <c r="E40" s="24" t="s">
        <v>61</v>
      </c>
      <c r="F40" s="24" t="s">
        <v>62</v>
      </c>
    </row>
    <row r="41" spans="1:6">
      <c r="A41" s="23" t="s">
        <v>54</v>
      </c>
      <c r="B41" s="21">
        <v>0.35099999999999998</v>
      </c>
      <c r="C41" s="26">
        <f>(B41-0.046)/0.0018</f>
        <v>169.44444444444446</v>
      </c>
      <c r="D41" s="25">
        <v>10.695290858725762</v>
      </c>
      <c r="E41" s="21">
        <f>(C41*D41)/(0.05*10000)</f>
        <v>3.6245152354570642</v>
      </c>
      <c r="F41" s="21">
        <f>E41/100</f>
        <v>3.6245152354570639E-2</v>
      </c>
    </row>
    <row r="42" spans="1:6">
      <c r="A42" s="23" t="s">
        <v>55</v>
      </c>
      <c r="B42" s="21">
        <v>0.54900000000000004</v>
      </c>
      <c r="C42" s="26">
        <f t="shared" ref="C42:C46" si="9">(B42-0.046)/0.0018</f>
        <v>279.44444444444446</v>
      </c>
      <c r="D42" s="25">
        <v>11.2880658436214</v>
      </c>
      <c r="E42" s="21">
        <f>(C42*D42)/(0.05*10000)</f>
        <v>6.3087745770461821</v>
      </c>
      <c r="F42" s="21">
        <f t="shared" ref="F42:F46" si="10">E42/100</f>
        <v>6.308774577046182E-2</v>
      </c>
    </row>
    <row r="43" spans="1:6">
      <c r="A43" s="23" t="s">
        <v>56</v>
      </c>
      <c r="B43" s="21">
        <v>0.55300000000000005</v>
      </c>
      <c r="C43" s="26">
        <f t="shared" si="9"/>
        <v>281.66666666666669</v>
      </c>
      <c r="D43" s="25">
        <v>10.22509225092251</v>
      </c>
      <c r="E43" s="21">
        <f t="shared" ref="E43:E46" si="11">(C43*D43)/(0.05*10000)</f>
        <v>5.7601353013530145</v>
      </c>
      <c r="F43" s="21">
        <f t="shared" si="10"/>
        <v>5.7601353013530143E-2</v>
      </c>
    </row>
    <row r="44" spans="1:6">
      <c r="A44" s="23" t="s">
        <v>57</v>
      </c>
      <c r="B44" s="21">
        <v>0.47399999999999998</v>
      </c>
      <c r="C44" s="26">
        <f t="shared" si="9"/>
        <v>237.77777777777777</v>
      </c>
      <c r="D44" s="25">
        <v>10.765625</v>
      </c>
      <c r="E44" s="21">
        <f t="shared" si="11"/>
        <v>5.1196527777777776</v>
      </c>
      <c r="F44" s="21">
        <f t="shared" si="10"/>
        <v>5.1196527777777778E-2</v>
      </c>
    </row>
    <row r="45" spans="1:6">
      <c r="A45" s="23" t="s">
        <v>58</v>
      </c>
      <c r="B45" s="21">
        <v>0.48799999999999999</v>
      </c>
      <c r="C45" s="26">
        <f t="shared" si="9"/>
        <v>245.55555555555557</v>
      </c>
      <c r="D45" s="25">
        <v>10.689922480620154</v>
      </c>
      <c r="E45" s="21">
        <f t="shared" si="11"/>
        <v>5.249939707149009</v>
      </c>
      <c r="F45" s="21">
        <f t="shared" si="10"/>
        <v>5.2499397071490088E-2</v>
      </c>
    </row>
    <row r="46" spans="1:6">
      <c r="A46" s="23" t="s">
        <v>59</v>
      </c>
      <c r="B46" s="21">
        <v>0.42</v>
      </c>
      <c r="C46" s="26">
        <f t="shared" si="9"/>
        <v>207.77777777777777</v>
      </c>
      <c r="D46" s="25">
        <v>11.204081632653063</v>
      </c>
      <c r="E46" s="21">
        <f t="shared" si="11"/>
        <v>4.6559183673469393</v>
      </c>
      <c r="F46" s="21">
        <f t="shared" si="10"/>
        <v>4.6559183673469395E-2</v>
      </c>
    </row>
    <row r="47" spans="1:6">
      <c r="E47" s="27">
        <f>AVERAGE(E41:E46)</f>
        <v>5.1198226610216642</v>
      </c>
      <c r="F47" s="22">
        <f>AVERAGE(F41:F45)</f>
        <v>5.212603519756609E-2</v>
      </c>
    </row>
    <row r="48" spans="1:6">
      <c r="E48" s="27">
        <f>STDEV(E42:E46)/SQRT(6)</f>
        <v>0.2588883080306893</v>
      </c>
      <c r="F48" s="22">
        <f>STDEV(F42:F46)/SQRT(6)</f>
        <v>2.5888830803068802E-3</v>
      </c>
    </row>
  </sheetData>
  <mergeCells count="2">
    <mergeCell ref="A5:A10"/>
    <mergeCell ref="A15:A2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zoomScale="150" zoomScaleNormal="150" zoomScalePageLayoutView="150" workbookViewId="0">
      <selection activeCell="A2" sqref="A2"/>
    </sheetView>
  </sheetViews>
  <sheetFormatPr baseColWidth="10" defaultRowHeight="15" x14ac:dyDescent="0"/>
  <cols>
    <col min="1" max="1" width="13.6640625" customWidth="1"/>
    <col min="6" max="6" width="15" customWidth="1"/>
    <col min="7" max="7" width="11.83203125" customWidth="1"/>
  </cols>
  <sheetData>
    <row r="2" spans="1:12">
      <c r="A2" t="s">
        <v>106</v>
      </c>
    </row>
    <row r="3" spans="1:12">
      <c r="A3" s="30" t="s">
        <v>40</v>
      </c>
      <c r="B3" s="2" t="s">
        <v>0</v>
      </c>
      <c r="C3" s="3" t="s">
        <v>1</v>
      </c>
      <c r="D3" s="3" t="s">
        <v>2</v>
      </c>
      <c r="E3" s="3" t="s">
        <v>63</v>
      </c>
      <c r="F3" s="4" t="s">
        <v>3</v>
      </c>
      <c r="G3" s="5" t="s">
        <v>4</v>
      </c>
      <c r="H3" s="5" t="s">
        <v>5</v>
      </c>
      <c r="I3" s="3" t="s">
        <v>6</v>
      </c>
      <c r="J3" s="3" t="s">
        <v>7</v>
      </c>
      <c r="K3" s="3" t="s">
        <v>64</v>
      </c>
      <c r="L3" s="2" t="s">
        <v>65</v>
      </c>
    </row>
    <row r="4" spans="1:12">
      <c r="A4" s="36" t="s">
        <v>10</v>
      </c>
      <c r="B4" s="6" t="s">
        <v>66</v>
      </c>
      <c r="C4" s="7">
        <v>40</v>
      </c>
      <c r="D4" s="7">
        <v>880</v>
      </c>
      <c r="E4" s="10">
        <f>1000/D4</f>
        <v>1.1363636363636365</v>
      </c>
      <c r="F4" s="11">
        <v>0.21299999999999999</v>
      </c>
      <c r="G4" s="7">
        <v>3306.06</v>
      </c>
      <c r="H4" s="11">
        <f t="shared" ref="H4:H9" si="0">G4/1000</f>
        <v>3.30606</v>
      </c>
      <c r="I4" s="7">
        <f>(J4/F4)*E4</f>
        <v>705.5185659411012</v>
      </c>
      <c r="J4" s="7">
        <f t="shared" ref="J4:J9" si="1">H4*40</f>
        <v>132.2424</v>
      </c>
      <c r="K4" s="28">
        <v>1.94</v>
      </c>
      <c r="L4" s="28">
        <v>2.33</v>
      </c>
    </row>
    <row r="5" spans="1:12">
      <c r="A5" s="37"/>
      <c r="B5" s="6" t="s">
        <v>67</v>
      </c>
      <c r="C5" s="7">
        <v>40</v>
      </c>
      <c r="D5" s="7">
        <v>850</v>
      </c>
      <c r="E5" s="10">
        <f t="shared" ref="E5:E9" si="2">1000/D5</f>
        <v>1.1764705882352942</v>
      </c>
      <c r="F5" s="11">
        <v>0.2</v>
      </c>
      <c r="G5" s="7">
        <v>4381.8</v>
      </c>
      <c r="H5" s="11">
        <f t="shared" si="0"/>
        <v>4.3818000000000001</v>
      </c>
      <c r="I5" s="7">
        <f>(J5/F5)*E5</f>
        <v>1031.0117647058823</v>
      </c>
      <c r="J5" s="7">
        <f>H5*40</f>
        <v>175.27199999999999</v>
      </c>
      <c r="K5" s="28">
        <v>1.97</v>
      </c>
      <c r="L5" s="28">
        <v>2.2999999999999998</v>
      </c>
    </row>
    <row r="6" spans="1:12">
      <c r="A6" s="37"/>
      <c r="B6" s="6" t="s">
        <v>68</v>
      </c>
      <c r="C6" s="7">
        <v>40</v>
      </c>
      <c r="D6" s="7">
        <v>800</v>
      </c>
      <c r="E6" s="10">
        <f t="shared" si="2"/>
        <v>1.25</v>
      </c>
      <c r="F6" s="11">
        <v>0.19</v>
      </c>
      <c r="G6" s="7">
        <v>4357.01</v>
      </c>
      <c r="H6" s="11">
        <f t="shared" si="0"/>
        <v>4.3570099999999998</v>
      </c>
      <c r="I6" s="7">
        <f>(J6/F6)*E6</f>
        <v>1146.5815789473684</v>
      </c>
      <c r="J6" s="7">
        <f t="shared" si="1"/>
        <v>174.28039999999999</v>
      </c>
      <c r="K6" s="28">
        <v>1.99</v>
      </c>
      <c r="L6" s="28">
        <v>2.2999999999999998</v>
      </c>
    </row>
    <row r="7" spans="1:12">
      <c r="A7" s="37"/>
      <c r="B7" s="6" t="s">
        <v>69</v>
      </c>
      <c r="C7" s="7">
        <v>40</v>
      </c>
      <c r="D7" s="7">
        <v>800</v>
      </c>
      <c r="E7" s="10">
        <f t="shared" si="2"/>
        <v>1.25</v>
      </c>
      <c r="F7" s="11">
        <v>0.19400000000000001</v>
      </c>
      <c r="G7" s="7">
        <v>2886.47</v>
      </c>
      <c r="H7" s="11">
        <f t="shared" si="0"/>
        <v>2.8864699999999996</v>
      </c>
      <c r="I7" s="7">
        <f t="shared" ref="I7:I9" si="3">(J7/F7)*E7</f>
        <v>743.93556701030911</v>
      </c>
      <c r="J7" s="7">
        <f t="shared" si="1"/>
        <v>115.45879999999998</v>
      </c>
      <c r="K7" s="28">
        <v>1.96</v>
      </c>
      <c r="L7" s="28">
        <v>2.17</v>
      </c>
    </row>
    <row r="8" spans="1:12">
      <c r="A8" s="37"/>
      <c r="B8" s="6" t="s">
        <v>70</v>
      </c>
      <c r="C8" s="7">
        <v>40</v>
      </c>
      <c r="D8" s="7">
        <v>690</v>
      </c>
      <c r="E8" s="10">
        <f t="shared" si="2"/>
        <v>1.4492753623188406</v>
      </c>
      <c r="F8" s="11">
        <v>0.20599999999999999</v>
      </c>
      <c r="G8" s="7">
        <v>569.1</v>
      </c>
      <c r="H8" s="11">
        <f t="shared" si="0"/>
        <v>0.56910000000000005</v>
      </c>
      <c r="I8" s="7">
        <f t="shared" si="3"/>
        <v>160.15196285352471</v>
      </c>
      <c r="J8" s="7">
        <f t="shared" si="1"/>
        <v>22.764000000000003</v>
      </c>
      <c r="K8" s="28">
        <v>1.88</v>
      </c>
      <c r="L8" s="28">
        <v>2.2599999999999998</v>
      </c>
    </row>
    <row r="9" spans="1:12">
      <c r="A9" s="37"/>
      <c r="B9" s="6" t="s">
        <v>71</v>
      </c>
      <c r="C9" s="7">
        <v>40</v>
      </c>
      <c r="D9" s="7">
        <v>830</v>
      </c>
      <c r="E9" s="10">
        <f t="shared" si="2"/>
        <v>1.2048192771084338</v>
      </c>
      <c r="F9" s="11">
        <v>0.183</v>
      </c>
      <c r="G9" s="7">
        <v>3288.79</v>
      </c>
      <c r="H9" s="11">
        <f t="shared" si="0"/>
        <v>3.2887900000000001</v>
      </c>
      <c r="I9" s="7">
        <f t="shared" si="3"/>
        <v>866.09783395878617</v>
      </c>
      <c r="J9" s="7">
        <f t="shared" si="1"/>
        <v>131.55160000000001</v>
      </c>
      <c r="K9" s="28">
        <v>1.93</v>
      </c>
      <c r="L9" s="28">
        <v>2.3199999999999998</v>
      </c>
    </row>
    <row r="10" spans="1:12">
      <c r="I10" s="16">
        <f>AVERAGE(I4:I9)</f>
        <v>775.54954556949542</v>
      </c>
    </row>
    <row r="11" spans="1:12">
      <c r="G11" s="14"/>
      <c r="I11" s="16">
        <f>STDEV(I4:I9)/SQRT(6)</f>
        <v>140.9187324062523</v>
      </c>
      <c r="L11" s="29"/>
    </row>
    <row r="12" spans="1:12">
      <c r="I12" s="14"/>
    </row>
    <row r="13" spans="1:12">
      <c r="A13" s="18" t="s">
        <v>41</v>
      </c>
      <c r="B13" s="2" t="s">
        <v>0</v>
      </c>
      <c r="C13" s="3" t="s">
        <v>1</v>
      </c>
      <c r="D13" s="3" t="s">
        <v>2</v>
      </c>
      <c r="E13" s="3" t="s">
        <v>63</v>
      </c>
      <c r="F13" s="3" t="s">
        <v>3</v>
      </c>
      <c r="G13" s="4" t="s">
        <v>4</v>
      </c>
      <c r="H13" s="5" t="s">
        <v>5</v>
      </c>
      <c r="I13" s="5" t="s">
        <v>6</v>
      </c>
      <c r="J13" s="3" t="s">
        <v>7</v>
      </c>
      <c r="K13" s="3" t="s">
        <v>64</v>
      </c>
      <c r="L13" s="3" t="s">
        <v>65</v>
      </c>
    </row>
    <row r="14" spans="1:12">
      <c r="A14" s="38" t="s">
        <v>22</v>
      </c>
      <c r="B14" s="6" t="s">
        <v>72</v>
      </c>
      <c r="C14" s="7">
        <v>40</v>
      </c>
      <c r="D14" s="7">
        <v>780</v>
      </c>
      <c r="E14" s="10">
        <f t="shared" ref="E14:E19" si="4">1000/D14</f>
        <v>1.2820512820512822</v>
      </c>
      <c r="F14" s="11">
        <v>0.19400000000000001</v>
      </c>
      <c r="G14" s="7">
        <v>2955.98</v>
      </c>
      <c r="H14" s="9">
        <f t="shared" ref="H14:H19" si="5">G14/1000</f>
        <v>2.9559799999999998</v>
      </c>
      <c r="I14" s="7">
        <f t="shared" ref="I14:I19" si="6">(J14/F14)*E14</f>
        <v>781.38514406555646</v>
      </c>
      <c r="J14" s="7">
        <f t="shared" ref="J14:J19" si="7">H14*40</f>
        <v>118.2392</v>
      </c>
      <c r="K14" s="28">
        <v>1.95</v>
      </c>
      <c r="L14" s="28">
        <v>2.08</v>
      </c>
    </row>
    <row r="15" spans="1:12">
      <c r="A15" s="39"/>
      <c r="B15" s="6" t="s">
        <v>73</v>
      </c>
      <c r="C15" s="7">
        <v>40</v>
      </c>
      <c r="D15" s="7">
        <v>850</v>
      </c>
      <c r="E15" s="10">
        <f t="shared" si="4"/>
        <v>1.1764705882352942</v>
      </c>
      <c r="F15" s="11">
        <v>0.185</v>
      </c>
      <c r="G15" s="7">
        <v>4327.1000000000004</v>
      </c>
      <c r="H15" s="9">
        <f t="shared" si="5"/>
        <v>4.3271000000000006</v>
      </c>
      <c r="I15" s="7">
        <f t="shared" si="6"/>
        <v>1100.6931637519876</v>
      </c>
      <c r="J15" s="7">
        <f t="shared" si="7"/>
        <v>173.08400000000003</v>
      </c>
      <c r="K15" s="28">
        <v>1.99</v>
      </c>
      <c r="L15" s="28">
        <v>2.3199999999999998</v>
      </c>
    </row>
    <row r="16" spans="1:12">
      <c r="A16" s="39"/>
      <c r="B16" s="6" t="s">
        <v>74</v>
      </c>
      <c r="C16" s="7">
        <v>40</v>
      </c>
      <c r="D16" s="7">
        <v>800</v>
      </c>
      <c r="E16" s="10">
        <f t="shared" si="4"/>
        <v>1.25</v>
      </c>
      <c r="F16" s="11">
        <v>0.18</v>
      </c>
      <c r="G16" s="7">
        <v>3145.19</v>
      </c>
      <c r="H16" s="9">
        <f t="shared" si="5"/>
        <v>3.1451899999999999</v>
      </c>
      <c r="I16" s="7">
        <f t="shared" si="6"/>
        <v>873.66388888888889</v>
      </c>
      <c r="J16" s="7">
        <f t="shared" si="7"/>
        <v>125.80759999999999</v>
      </c>
      <c r="K16" s="28">
        <v>1.99</v>
      </c>
      <c r="L16" s="28">
        <v>2.3199999999999998</v>
      </c>
    </row>
    <row r="17" spans="1:13">
      <c r="A17" s="39"/>
      <c r="B17" s="6" t="s">
        <v>75</v>
      </c>
      <c r="C17" s="7">
        <v>40</v>
      </c>
      <c r="D17" s="7">
        <v>850</v>
      </c>
      <c r="E17" s="10">
        <f t="shared" si="4"/>
        <v>1.1764705882352942</v>
      </c>
      <c r="F17" s="11">
        <v>0.189</v>
      </c>
      <c r="G17" s="7">
        <v>2575.7199999999998</v>
      </c>
      <c r="H17" s="9">
        <f t="shared" si="5"/>
        <v>2.57572</v>
      </c>
      <c r="I17" s="7">
        <f t="shared" si="6"/>
        <v>641.3246187363834</v>
      </c>
      <c r="J17" s="7">
        <f t="shared" si="7"/>
        <v>103.0288</v>
      </c>
      <c r="K17" s="28">
        <v>1.97</v>
      </c>
      <c r="L17" s="28">
        <v>2.31</v>
      </c>
    </row>
    <row r="18" spans="1:13">
      <c r="A18" s="39"/>
      <c r="B18" s="6" t="s">
        <v>76</v>
      </c>
      <c r="C18" s="7">
        <v>40</v>
      </c>
      <c r="D18" s="7">
        <v>780</v>
      </c>
      <c r="E18" s="10">
        <f t="shared" si="4"/>
        <v>1.2820512820512822</v>
      </c>
      <c r="F18" s="11">
        <v>0.2</v>
      </c>
      <c r="G18" s="7">
        <v>4352.97</v>
      </c>
      <c r="H18" s="9">
        <f t="shared" si="5"/>
        <v>4.35297</v>
      </c>
      <c r="I18" s="7">
        <f t="shared" si="6"/>
        <v>1116.1461538461538</v>
      </c>
      <c r="J18" s="7">
        <f t="shared" si="7"/>
        <v>174.11879999999999</v>
      </c>
      <c r="K18" s="28">
        <v>1.05</v>
      </c>
      <c r="L18" s="28">
        <v>1.05</v>
      </c>
    </row>
    <row r="19" spans="1:13">
      <c r="A19" s="39"/>
      <c r="B19" s="6" t="s">
        <v>77</v>
      </c>
      <c r="C19" s="7">
        <v>40</v>
      </c>
      <c r="D19" s="7">
        <v>800</v>
      </c>
      <c r="E19" s="10">
        <f t="shared" si="4"/>
        <v>1.25</v>
      </c>
      <c r="F19" s="11">
        <v>0.19900000000000001</v>
      </c>
      <c r="G19" s="7">
        <v>4373.1000000000004</v>
      </c>
      <c r="H19" s="9">
        <f t="shared" si="5"/>
        <v>4.3731</v>
      </c>
      <c r="I19" s="7">
        <f t="shared" si="6"/>
        <v>1098.7688442211056</v>
      </c>
      <c r="J19" s="7">
        <f t="shared" si="7"/>
        <v>174.92400000000001</v>
      </c>
      <c r="K19" s="28">
        <v>1.99</v>
      </c>
      <c r="L19" s="28">
        <v>2.2799999999999998</v>
      </c>
    </row>
    <row r="20" spans="1:13">
      <c r="I20" s="16">
        <f>AVERAGE(I14:I19)</f>
        <v>935.33030225167931</v>
      </c>
    </row>
    <row r="21" spans="1:13">
      <c r="I21" s="16">
        <f>STDEV(I14:I19)/SQRT(6)</f>
        <v>81.790913382391182</v>
      </c>
    </row>
    <row r="22" spans="1:13">
      <c r="A22" t="s">
        <v>105</v>
      </c>
    </row>
    <row r="24" spans="1:13">
      <c r="A24" s="40" t="s">
        <v>45</v>
      </c>
      <c r="B24">
        <v>0</v>
      </c>
      <c r="C24">
        <v>0</v>
      </c>
      <c r="D24">
        <v>20</v>
      </c>
      <c r="E24">
        <v>20</v>
      </c>
      <c r="F24">
        <v>50</v>
      </c>
      <c r="G24">
        <v>50</v>
      </c>
      <c r="H24">
        <v>100</v>
      </c>
      <c r="I24">
        <v>100</v>
      </c>
      <c r="J24">
        <v>150</v>
      </c>
      <c r="K24">
        <v>150</v>
      </c>
      <c r="L24">
        <v>300</v>
      </c>
      <c r="M24">
        <v>300</v>
      </c>
    </row>
    <row r="25" spans="1:13">
      <c r="A25" s="40"/>
      <c r="B25">
        <v>4.9000000000000002E-2</v>
      </c>
      <c r="C25">
        <v>4.9000000000000002E-2</v>
      </c>
      <c r="D25">
        <v>7.4999999999999997E-2</v>
      </c>
      <c r="E25">
        <v>7.4999999999999997E-2</v>
      </c>
      <c r="F25">
        <v>0.109</v>
      </c>
      <c r="G25">
        <v>0.11</v>
      </c>
      <c r="H25">
        <v>0.14799999999999999</v>
      </c>
      <c r="I25">
        <v>0.15</v>
      </c>
      <c r="J25">
        <v>0.182</v>
      </c>
      <c r="K25">
        <v>0.184</v>
      </c>
      <c r="L25">
        <v>0.28799999999999998</v>
      </c>
      <c r="M25">
        <v>0.28799999999999998</v>
      </c>
    </row>
    <row r="36" spans="1:7">
      <c r="C36" s="33" t="s">
        <v>78</v>
      </c>
    </row>
    <row r="38" spans="1:7">
      <c r="A38" s="30" t="s">
        <v>40</v>
      </c>
      <c r="B38" s="19" t="s">
        <v>44</v>
      </c>
      <c r="C38" t="s">
        <v>47</v>
      </c>
      <c r="D38" s="31" t="s">
        <v>48</v>
      </c>
      <c r="F38" s="19" t="s">
        <v>79</v>
      </c>
      <c r="G38" s="19" t="s">
        <v>80</v>
      </c>
    </row>
    <row r="39" spans="1:7">
      <c r="A39" s="20" t="s">
        <v>81</v>
      </c>
      <c r="B39" s="21">
        <v>0.16</v>
      </c>
      <c r="C39" s="26">
        <f>(B39-0.0622)/0.0008</f>
        <v>122.24999999999999</v>
      </c>
      <c r="D39" s="26">
        <v>9.9605734767025087</v>
      </c>
      <c r="E39" s="25">
        <f>(C39*D39)/(0.05*10000)</f>
        <v>2.435360215053763</v>
      </c>
      <c r="F39" s="25">
        <f>E39*3</f>
        <v>7.3060806451612894</v>
      </c>
      <c r="G39" s="21">
        <f t="shared" ref="G39:G44" si="8">F39/100</f>
        <v>7.3060806451612892E-2</v>
      </c>
    </row>
    <row r="40" spans="1:7">
      <c r="A40" s="20" t="s">
        <v>82</v>
      </c>
      <c r="B40" s="21">
        <v>0.14299999999999999</v>
      </c>
      <c r="C40" s="26">
        <f t="shared" ref="C40:C44" si="9">(B40-0.0622)/0.0008</f>
        <v>100.99999999999997</v>
      </c>
      <c r="D40" s="32">
        <v>9.090614886731391</v>
      </c>
      <c r="E40" s="25">
        <f t="shared" ref="E40:E44" si="10">(C40*D40)/(0.05*10000)</f>
        <v>1.8363042071197406</v>
      </c>
      <c r="F40" s="25">
        <f t="shared" ref="F40:F44" si="11">E40*3</f>
        <v>5.5089126213592223</v>
      </c>
      <c r="G40" s="21">
        <f t="shared" si="8"/>
        <v>5.5089126213592222E-2</v>
      </c>
    </row>
    <row r="41" spans="1:7">
      <c r="A41" s="20" t="s">
        <v>83</v>
      </c>
      <c r="B41" s="21">
        <v>0.158</v>
      </c>
      <c r="C41" s="26">
        <f t="shared" si="9"/>
        <v>119.74999999999999</v>
      </c>
      <c r="D41" s="26">
        <v>9.9928057553956844</v>
      </c>
      <c r="E41" s="25">
        <f t="shared" si="10"/>
        <v>2.3932769784172661</v>
      </c>
      <c r="F41" s="25">
        <f t="shared" si="11"/>
        <v>7.1798309352517986</v>
      </c>
      <c r="G41" s="21">
        <f t="shared" si="8"/>
        <v>7.1798309352517992E-2</v>
      </c>
    </row>
    <row r="42" spans="1:7">
      <c r="A42" s="20" t="s">
        <v>84</v>
      </c>
      <c r="B42" s="21">
        <v>0.186</v>
      </c>
      <c r="C42" s="26">
        <f t="shared" si="9"/>
        <v>154.74999999999997</v>
      </c>
      <c r="D42" s="32">
        <v>11.121457489878543</v>
      </c>
      <c r="E42" s="25">
        <f t="shared" si="10"/>
        <v>3.4420910931174085</v>
      </c>
      <c r="F42" s="25">
        <f t="shared" si="11"/>
        <v>10.326273279352225</v>
      </c>
      <c r="G42" s="21">
        <f t="shared" si="8"/>
        <v>0.10326273279352226</v>
      </c>
    </row>
    <row r="43" spans="1:7">
      <c r="A43" s="20" t="s">
        <v>85</v>
      </c>
      <c r="B43" s="21">
        <v>0.15</v>
      </c>
      <c r="C43" s="26">
        <f t="shared" si="9"/>
        <v>109.74999999999999</v>
      </c>
      <c r="D43" s="26">
        <v>8.6452599388379205</v>
      </c>
      <c r="E43" s="25">
        <f t="shared" si="10"/>
        <v>1.8976345565749233</v>
      </c>
      <c r="F43" s="25">
        <f t="shared" si="11"/>
        <v>5.6929036697247701</v>
      </c>
      <c r="G43" s="21">
        <f t="shared" si="8"/>
        <v>5.6929036697247699E-2</v>
      </c>
    </row>
    <row r="44" spans="1:7">
      <c r="A44" s="20" t="s">
        <v>86</v>
      </c>
      <c r="B44" s="21">
        <v>0.155</v>
      </c>
      <c r="C44" s="26">
        <f t="shared" si="9"/>
        <v>115.99999999999999</v>
      </c>
      <c r="D44" s="32">
        <v>12.261261261261261</v>
      </c>
      <c r="E44" s="25">
        <f t="shared" si="10"/>
        <v>2.8446126126126123</v>
      </c>
      <c r="F44" s="25">
        <f t="shared" si="11"/>
        <v>8.5338378378378366</v>
      </c>
      <c r="G44" s="21">
        <f t="shared" si="8"/>
        <v>8.5338378378378363E-2</v>
      </c>
    </row>
    <row r="45" spans="1:7">
      <c r="C45" s="21"/>
      <c r="E45" s="27">
        <f>AVERAGE(E39:E44)</f>
        <v>2.4748799438159526</v>
      </c>
      <c r="F45" s="27">
        <f>AVERAGE(F39:F44)</f>
        <v>7.4246398314478563</v>
      </c>
      <c r="G45" s="22">
        <f>AVERAGE(G39:G44)</f>
        <v>7.4246398314478573E-2</v>
      </c>
    </row>
    <row r="46" spans="1:7">
      <c r="E46" s="27">
        <f>STDEV(E39:E44)/SQRT(5)</f>
        <v>0.26991937427461515</v>
      </c>
      <c r="F46" s="27">
        <f>STDEV(F39:F44)/SQRT(5)</f>
        <v>0.80975812282384685</v>
      </c>
      <c r="G46" s="27">
        <f>STDEV(G39:G44)/SQRT(5)</f>
        <v>8.097581228238452E-3</v>
      </c>
    </row>
    <row r="49" spans="1:7">
      <c r="A49" s="18" t="s">
        <v>41</v>
      </c>
      <c r="B49" s="19" t="s">
        <v>44</v>
      </c>
      <c r="C49" t="s">
        <v>47</v>
      </c>
      <c r="D49" s="19" t="s">
        <v>48</v>
      </c>
      <c r="F49" s="19" t="s">
        <v>79</v>
      </c>
      <c r="G49" s="19" t="s">
        <v>80</v>
      </c>
    </row>
    <row r="50" spans="1:7">
      <c r="A50" s="23" t="s">
        <v>87</v>
      </c>
      <c r="B50" s="21">
        <v>0.17199999999999999</v>
      </c>
      <c r="C50" s="26">
        <f>(B50-0.0622)/0.0008</f>
        <v>137.24999999999997</v>
      </c>
      <c r="D50" s="26">
        <v>11.683760683760683</v>
      </c>
      <c r="E50" s="25">
        <f>(C50*D50)/(0.05*10000)</f>
        <v>3.2071923076923068</v>
      </c>
      <c r="F50" s="25">
        <f>E50*3</f>
        <v>9.6215769230769208</v>
      </c>
      <c r="G50" s="21">
        <f t="shared" ref="G50:G55" si="12">F50/100</f>
        <v>9.6215769230769202E-2</v>
      </c>
    </row>
    <row r="51" spans="1:7">
      <c r="A51" s="23" t="s">
        <v>88</v>
      </c>
      <c r="B51" s="21">
        <v>0.16900000000000001</v>
      </c>
      <c r="C51" s="26">
        <f t="shared" ref="C51:C55" si="13">(B51-0.0622)/0.0008</f>
        <v>133.5</v>
      </c>
      <c r="D51" s="32">
        <v>10.191176470588236</v>
      </c>
      <c r="E51" s="25">
        <f t="shared" ref="E51:E55" si="14">(C51*D51)/(0.05*10000)</f>
        <v>2.7210441176470592</v>
      </c>
      <c r="F51" s="25">
        <f t="shared" ref="F51:F55" si="15">E51*3</f>
        <v>8.1631323529411777</v>
      </c>
      <c r="G51" s="21">
        <f t="shared" si="12"/>
        <v>8.163132352941177E-2</v>
      </c>
    </row>
    <row r="52" spans="1:7">
      <c r="A52" s="23" t="s">
        <v>89</v>
      </c>
      <c r="B52" s="21">
        <v>0.17599999999999999</v>
      </c>
      <c r="C52" s="26">
        <f t="shared" si="13"/>
        <v>142.24999999999997</v>
      </c>
      <c r="D52" s="26">
        <v>11.593220338983052</v>
      </c>
      <c r="E52" s="25">
        <f t="shared" si="14"/>
        <v>3.2982711864406773</v>
      </c>
      <c r="F52" s="25">
        <f t="shared" si="15"/>
        <v>9.8948135593220314</v>
      </c>
      <c r="G52" s="21">
        <f t="shared" si="12"/>
        <v>9.8948135593220313E-2</v>
      </c>
    </row>
    <row r="53" spans="1:7">
      <c r="A53" s="23" t="s">
        <v>90</v>
      </c>
      <c r="B53" s="21">
        <v>0.153</v>
      </c>
      <c r="C53" s="26">
        <f t="shared" si="13"/>
        <v>113.49999999999999</v>
      </c>
      <c r="D53" s="32">
        <v>12.312217194570135</v>
      </c>
      <c r="E53" s="25">
        <f t="shared" si="14"/>
        <v>2.79487330316742</v>
      </c>
      <c r="F53" s="25">
        <f t="shared" si="15"/>
        <v>8.3846199095022591</v>
      </c>
      <c r="G53" s="21">
        <f t="shared" si="12"/>
        <v>8.3846199095022597E-2</v>
      </c>
    </row>
    <row r="54" spans="1:7">
      <c r="A54" s="23" t="s">
        <v>91</v>
      </c>
      <c r="B54" s="21">
        <v>0.17599999999999999</v>
      </c>
      <c r="C54" s="26">
        <f t="shared" si="13"/>
        <v>142.24999999999997</v>
      </c>
      <c r="D54" s="26">
        <v>10.057971014492754</v>
      </c>
      <c r="E54" s="25">
        <f t="shared" si="14"/>
        <v>2.861492753623188</v>
      </c>
      <c r="F54" s="25">
        <f t="shared" si="15"/>
        <v>8.5844782608695631</v>
      </c>
      <c r="G54" s="21">
        <f t="shared" si="12"/>
        <v>8.584478260869563E-2</v>
      </c>
    </row>
    <row r="55" spans="1:7">
      <c r="A55" s="23" t="s">
        <v>92</v>
      </c>
      <c r="B55" s="21">
        <v>0.152</v>
      </c>
      <c r="C55" s="26">
        <f t="shared" si="13"/>
        <v>112.24999999999999</v>
      </c>
      <c r="D55" s="32">
        <v>10.469696969696969</v>
      </c>
      <c r="E55" s="25">
        <f t="shared" si="14"/>
        <v>2.3504469696969692</v>
      </c>
      <c r="F55" s="25">
        <f t="shared" si="15"/>
        <v>7.0513409090909072</v>
      </c>
      <c r="G55" s="21">
        <f t="shared" si="12"/>
        <v>7.0513409090909071E-2</v>
      </c>
    </row>
    <row r="56" spans="1:7">
      <c r="D56" s="31"/>
      <c r="E56" s="27">
        <f>AVERAGE(E50:E55)</f>
        <v>2.8722201063779367</v>
      </c>
      <c r="F56" s="27">
        <f>AVERAGE(F50:F55)</f>
        <v>8.6166603191338087</v>
      </c>
      <c r="G56" s="22">
        <f>AVERAGE(G50:G55)</f>
        <v>8.6166603191338106E-2</v>
      </c>
    </row>
    <row r="57" spans="1:7">
      <c r="E57" s="27">
        <f>STDEV(E50:E55)/SQRT(6)</f>
        <v>0.14082197843029604</v>
      </c>
      <c r="F57" s="27">
        <f>STDEV(F50:F55)/SQRT(6)</f>
        <v>0.42246593529089427</v>
      </c>
      <c r="G57" s="27">
        <f>STDEV(G50:G55)/SQRT(6)</f>
        <v>4.2246593529088735E-3</v>
      </c>
    </row>
  </sheetData>
  <mergeCells count="3">
    <mergeCell ref="A4:A9"/>
    <mergeCell ref="A14:A19"/>
    <mergeCell ref="A24:A2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workbookViewId="0">
      <selection activeCell="A2" sqref="A2"/>
    </sheetView>
  </sheetViews>
  <sheetFormatPr baseColWidth="10" defaultRowHeight="15" x14ac:dyDescent="0"/>
  <sheetData>
    <row r="2" spans="1:9">
      <c r="A2" t="s">
        <v>107</v>
      </c>
    </row>
    <row r="3" spans="1:9">
      <c r="A3" s="30" t="s">
        <v>40</v>
      </c>
      <c r="B3" s="2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5" t="s">
        <v>5</v>
      </c>
      <c r="H3" s="5" t="s">
        <v>6</v>
      </c>
      <c r="I3" s="3" t="s">
        <v>7</v>
      </c>
    </row>
    <row r="4" spans="1:9">
      <c r="A4" s="36" t="s">
        <v>10</v>
      </c>
      <c r="B4" s="6" t="s">
        <v>93</v>
      </c>
      <c r="C4" s="7">
        <v>40</v>
      </c>
      <c r="D4" s="7">
        <v>400</v>
      </c>
      <c r="E4" s="9">
        <v>0.1086</v>
      </c>
      <c r="F4" s="7">
        <v>229.45</v>
      </c>
      <c r="G4" s="9">
        <f>F4/1000</f>
        <v>0.22944999999999999</v>
      </c>
      <c r="H4" s="7">
        <f>I4/E4</f>
        <v>84.511970534069974</v>
      </c>
      <c r="I4" s="10">
        <f>G4*40</f>
        <v>9.177999999999999</v>
      </c>
    </row>
    <row r="5" spans="1:9">
      <c r="A5" s="37"/>
      <c r="B5" s="6" t="s">
        <v>94</v>
      </c>
      <c r="C5" s="7">
        <v>40</v>
      </c>
      <c r="D5" s="7">
        <v>400</v>
      </c>
      <c r="E5" s="9">
        <v>0.105</v>
      </c>
      <c r="F5" s="7">
        <v>242.54</v>
      </c>
      <c r="G5" s="9">
        <f t="shared" ref="G5:G9" si="0">F5/1000</f>
        <v>0.24254000000000001</v>
      </c>
      <c r="H5" s="7">
        <f>I5/E5</f>
        <v>92.396190476190483</v>
      </c>
      <c r="I5" s="10">
        <f t="shared" ref="I5:I9" si="1">G5*40</f>
        <v>9.7016000000000009</v>
      </c>
    </row>
    <row r="6" spans="1:9">
      <c r="A6" s="37"/>
      <c r="B6" s="6" t="s">
        <v>95</v>
      </c>
      <c r="C6" s="7">
        <v>40</v>
      </c>
      <c r="D6" s="7">
        <v>400</v>
      </c>
      <c r="E6" s="9">
        <v>9.1899999999999996E-2</v>
      </c>
      <c r="F6" s="7">
        <v>231.09</v>
      </c>
      <c r="G6" s="9">
        <f t="shared" si="0"/>
        <v>0.23108999999999999</v>
      </c>
      <c r="H6" s="7">
        <f t="shared" ref="H6:H9" si="2">I6/E6</f>
        <v>100.58324265505983</v>
      </c>
      <c r="I6" s="10">
        <f t="shared" si="1"/>
        <v>9.2435999999999989</v>
      </c>
    </row>
    <row r="7" spans="1:9">
      <c r="A7" s="37"/>
      <c r="B7" s="6" t="s">
        <v>96</v>
      </c>
      <c r="C7" s="7">
        <v>40</v>
      </c>
      <c r="D7" s="7">
        <v>400</v>
      </c>
      <c r="E7" s="9">
        <v>9.4799999999999995E-2</v>
      </c>
      <c r="F7" s="7">
        <v>282.12</v>
      </c>
      <c r="G7" s="9">
        <f t="shared" si="0"/>
        <v>0.28211999999999998</v>
      </c>
      <c r="H7" s="7">
        <f t="shared" si="2"/>
        <v>119.03797468354429</v>
      </c>
      <c r="I7" s="10">
        <f t="shared" si="1"/>
        <v>11.284799999999999</v>
      </c>
    </row>
    <row r="8" spans="1:9">
      <c r="A8" s="37"/>
      <c r="B8" s="6" t="s">
        <v>97</v>
      </c>
      <c r="C8" s="7">
        <v>40</v>
      </c>
      <c r="D8" s="7">
        <v>400</v>
      </c>
      <c r="E8" s="9">
        <v>0.1031</v>
      </c>
      <c r="F8" s="7">
        <v>195.5</v>
      </c>
      <c r="G8" s="9">
        <f t="shared" si="0"/>
        <v>0.19550000000000001</v>
      </c>
      <c r="H8" s="7">
        <f t="shared" si="2"/>
        <v>75.848690591658595</v>
      </c>
      <c r="I8" s="10">
        <f t="shared" si="1"/>
        <v>7.82</v>
      </c>
    </row>
    <row r="9" spans="1:9">
      <c r="A9" s="37"/>
      <c r="B9" s="6" t="s">
        <v>98</v>
      </c>
      <c r="C9" s="7">
        <v>40</v>
      </c>
      <c r="D9" s="7">
        <v>400</v>
      </c>
      <c r="E9" s="9">
        <v>9.6000000000000002E-2</v>
      </c>
      <c r="F9" s="7">
        <v>224.08</v>
      </c>
      <c r="G9" s="9">
        <f t="shared" si="0"/>
        <v>0.22408</v>
      </c>
      <c r="H9" s="7">
        <f t="shared" si="2"/>
        <v>93.366666666666674</v>
      </c>
      <c r="I9" s="10">
        <f t="shared" si="1"/>
        <v>8.9632000000000005</v>
      </c>
    </row>
    <row r="10" spans="1:9">
      <c r="H10" s="12">
        <f>AVERAGE(H4:H9)</f>
        <v>94.29078926786498</v>
      </c>
    </row>
    <row r="11" spans="1:9">
      <c r="H11" s="12">
        <f>STDEV(H4:H9)/SQRT(6)</f>
        <v>6.0337880920773443</v>
      </c>
    </row>
    <row r="13" spans="1:9">
      <c r="A13" s="18" t="s">
        <v>41</v>
      </c>
      <c r="B13" s="2" t="s">
        <v>0</v>
      </c>
      <c r="C13" s="3" t="s">
        <v>1</v>
      </c>
      <c r="D13" s="3" t="s">
        <v>2</v>
      </c>
      <c r="E13" s="3" t="s">
        <v>3</v>
      </c>
      <c r="F13" s="4" t="s">
        <v>4</v>
      </c>
      <c r="G13" s="5" t="s">
        <v>5</v>
      </c>
      <c r="H13" s="5" t="s">
        <v>6</v>
      </c>
      <c r="I13" s="3" t="s">
        <v>7</v>
      </c>
    </row>
    <row r="14" spans="1:9">
      <c r="A14" s="38" t="s">
        <v>22</v>
      </c>
      <c r="B14" s="6" t="s">
        <v>99</v>
      </c>
      <c r="C14" s="7">
        <v>40</v>
      </c>
      <c r="D14" s="7">
        <v>400</v>
      </c>
      <c r="E14" s="9">
        <v>9.6000000000000002E-2</v>
      </c>
      <c r="F14" s="7">
        <v>215.62</v>
      </c>
      <c r="G14" s="9">
        <f>F14/1000</f>
        <v>0.21562000000000001</v>
      </c>
      <c r="H14" s="7">
        <f>I14/E14</f>
        <v>89.841666666666669</v>
      </c>
      <c r="I14" s="10">
        <f>G14*40</f>
        <v>8.6248000000000005</v>
      </c>
    </row>
    <row r="15" spans="1:9">
      <c r="A15" s="39"/>
      <c r="B15" s="6" t="s">
        <v>100</v>
      </c>
      <c r="C15" s="7">
        <v>40</v>
      </c>
      <c r="D15" s="7">
        <v>400</v>
      </c>
      <c r="E15" s="9">
        <v>9.4799999999999995E-2</v>
      </c>
      <c r="F15" s="7">
        <v>282.89</v>
      </c>
      <c r="G15" s="9">
        <f t="shared" ref="G15:G19" si="3">F15/1000</f>
        <v>0.28288999999999997</v>
      </c>
      <c r="H15" s="7">
        <f t="shared" ref="H15:H19" si="4">I15/E15</f>
        <v>119.36286919831224</v>
      </c>
      <c r="I15" s="10">
        <f t="shared" ref="I15:I19" si="5">G15*40</f>
        <v>11.3156</v>
      </c>
    </row>
    <row r="16" spans="1:9">
      <c r="A16" s="39"/>
      <c r="B16" s="6" t="s">
        <v>101</v>
      </c>
      <c r="C16" s="7">
        <v>40</v>
      </c>
      <c r="D16" s="7">
        <v>400</v>
      </c>
      <c r="E16" s="9">
        <v>0.1089</v>
      </c>
      <c r="F16" s="7">
        <v>331.17</v>
      </c>
      <c r="G16" s="9">
        <f t="shared" si="3"/>
        <v>0.33117000000000002</v>
      </c>
      <c r="H16" s="7">
        <f t="shared" si="4"/>
        <v>121.64187327823691</v>
      </c>
      <c r="I16" s="10">
        <f t="shared" si="5"/>
        <v>13.2468</v>
      </c>
    </row>
    <row r="17" spans="1:11">
      <c r="A17" s="39"/>
      <c r="B17" s="6" t="s">
        <v>102</v>
      </c>
      <c r="C17" s="7">
        <v>40</v>
      </c>
      <c r="D17" s="7">
        <v>400</v>
      </c>
      <c r="E17" s="9">
        <v>0.09</v>
      </c>
      <c r="F17" s="7">
        <v>258.91000000000003</v>
      </c>
      <c r="G17" s="9">
        <f t="shared" si="3"/>
        <v>0.25891000000000003</v>
      </c>
      <c r="H17" s="7">
        <f t="shared" si="4"/>
        <v>115.07111111111112</v>
      </c>
      <c r="I17" s="10">
        <f t="shared" si="5"/>
        <v>10.356400000000001</v>
      </c>
    </row>
    <row r="18" spans="1:11">
      <c r="A18" s="39"/>
      <c r="B18" s="6" t="s">
        <v>103</v>
      </c>
      <c r="C18" s="7">
        <v>40</v>
      </c>
      <c r="D18" s="7">
        <v>400</v>
      </c>
      <c r="E18" s="9">
        <v>0.13</v>
      </c>
      <c r="F18" s="7">
        <v>350.34</v>
      </c>
      <c r="G18" s="9">
        <f t="shared" si="3"/>
        <v>0.35033999999999998</v>
      </c>
      <c r="H18" s="7">
        <f t="shared" si="4"/>
        <v>107.79692307692308</v>
      </c>
      <c r="I18" s="10">
        <f t="shared" si="5"/>
        <v>14.0136</v>
      </c>
    </row>
    <row r="19" spans="1:11">
      <c r="A19" s="39"/>
      <c r="B19" s="6" t="s">
        <v>104</v>
      </c>
      <c r="C19" s="7">
        <v>40</v>
      </c>
      <c r="D19" s="7">
        <v>400</v>
      </c>
      <c r="E19" s="9">
        <v>8.9700000000000002E-2</v>
      </c>
      <c r="F19" s="7">
        <v>360.34</v>
      </c>
      <c r="G19" s="9">
        <f t="shared" si="3"/>
        <v>0.36033999999999999</v>
      </c>
      <c r="H19" s="7">
        <f t="shared" si="4"/>
        <v>160.68673355629875</v>
      </c>
      <c r="I19" s="10">
        <f t="shared" si="5"/>
        <v>14.413599999999999</v>
      </c>
    </row>
    <row r="20" spans="1:11">
      <c r="H20" s="16">
        <f>AVERAGE(H14:H19)</f>
        <v>119.06686281459149</v>
      </c>
    </row>
    <row r="21" spans="1:11">
      <c r="H21" s="16"/>
    </row>
    <row r="22" spans="1:11">
      <c r="A22" t="s">
        <v>108</v>
      </c>
      <c r="H22" s="12">
        <f>STDEV(H14:H19)/SQRT(6)</f>
        <v>9.5499068101468776</v>
      </c>
    </row>
    <row r="23" spans="1:11">
      <c r="A23" t="s">
        <v>44</v>
      </c>
      <c r="B23">
        <v>4.5999999999999999E-2</v>
      </c>
      <c r="C23">
        <v>4.4999999999999998E-2</v>
      </c>
      <c r="D23">
        <v>9.5000000000000001E-2</v>
      </c>
      <c r="E23">
        <v>9.1999999999999998E-2</v>
      </c>
      <c r="F23">
        <v>0.16</v>
      </c>
      <c r="G23">
        <v>0.14899999999999999</v>
      </c>
      <c r="H23">
        <v>0.22800000000000001</v>
      </c>
      <c r="I23">
        <v>0.24099999999999999</v>
      </c>
      <c r="J23">
        <v>0.29799999999999999</v>
      </c>
      <c r="K23">
        <v>0.32300000000000001</v>
      </c>
    </row>
    <row r="24" spans="1:11">
      <c r="A24" s="19" t="s">
        <v>45</v>
      </c>
      <c r="B24">
        <v>0</v>
      </c>
      <c r="C24">
        <v>0</v>
      </c>
      <c r="D24">
        <v>20</v>
      </c>
      <c r="E24">
        <v>20</v>
      </c>
      <c r="F24">
        <v>50</v>
      </c>
      <c r="G24">
        <v>50</v>
      </c>
      <c r="H24">
        <v>100</v>
      </c>
      <c r="I24">
        <v>100</v>
      </c>
      <c r="J24">
        <v>150</v>
      </c>
      <c r="K24">
        <v>150</v>
      </c>
    </row>
    <row r="39" spans="1:6">
      <c r="B39" s="34" t="s">
        <v>44</v>
      </c>
      <c r="C39" s="34" t="s">
        <v>47</v>
      </c>
      <c r="D39" s="34" t="s">
        <v>48</v>
      </c>
      <c r="E39" s="34" t="s">
        <v>79</v>
      </c>
    </row>
    <row r="40" spans="1:6">
      <c r="A40" s="20" t="s">
        <v>109</v>
      </c>
      <c r="B40">
        <v>0.47299999999999998</v>
      </c>
      <c r="C40" s="26">
        <f>(B40-0.046)/0.0018</f>
        <v>237.22222222222223</v>
      </c>
      <c r="D40" s="25">
        <v>10.578544061302681</v>
      </c>
      <c r="E40" s="21">
        <f>(C40*D40)/(0.05*10000)</f>
        <v>5.0189314601958275</v>
      </c>
      <c r="F40" s="21"/>
    </row>
    <row r="41" spans="1:6">
      <c r="A41" s="20" t="s">
        <v>110</v>
      </c>
      <c r="B41">
        <v>0.39900000000000002</v>
      </c>
      <c r="C41" s="26">
        <f t="shared" ref="C41:C44" si="6">(B41-0.046)/0.0018</f>
        <v>196.11111111111114</v>
      </c>
      <c r="D41" s="25">
        <v>10.433962264150944</v>
      </c>
      <c r="E41" s="21">
        <f t="shared" ref="E41:E45" si="7">(C41*D41)/(0.05*10000)</f>
        <v>4.0924318658280932</v>
      </c>
      <c r="F41" s="21"/>
    </row>
    <row r="42" spans="1:6">
      <c r="A42" s="20" t="s">
        <v>111</v>
      </c>
      <c r="B42">
        <v>0.436</v>
      </c>
      <c r="C42" s="26">
        <f t="shared" si="6"/>
        <v>216.66666666666669</v>
      </c>
      <c r="D42" s="25">
        <v>11.121457489878543</v>
      </c>
      <c r="E42" s="21">
        <f t="shared" si="7"/>
        <v>4.8192982456140356</v>
      </c>
      <c r="F42" s="21"/>
    </row>
    <row r="43" spans="1:6">
      <c r="A43" s="20" t="s">
        <v>112</v>
      </c>
      <c r="B43">
        <v>0.41299999999999998</v>
      </c>
      <c r="C43" s="26">
        <f t="shared" si="6"/>
        <v>203.88888888888889</v>
      </c>
      <c r="D43" s="25">
        <v>10.328358208955223</v>
      </c>
      <c r="E43" s="21">
        <f t="shared" si="7"/>
        <v>4.2116749585406295</v>
      </c>
      <c r="F43" s="21"/>
    </row>
    <row r="44" spans="1:6">
      <c r="A44" s="20" t="s">
        <v>113</v>
      </c>
      <c r="B44">
        <v>0.42</v>
      </c>
      <c r="C44" s="26">
        <f t="shared" si="6"/>
        <v>207.77777777777777</v>
      </c>
      <c r="D44" s="25">
        <v>10.433962264150944</v>
      </c>
      <c r="E44" s="21">
        <f t="shared" si="7"/>
        <v>4.3358909853249479</v>
      </c>
      <c r="F44" s="21"/>
    </row>
    <row r="45" spans="1:6">
      <c r="A45" s="20" t="s">
        <v>114</v>
      </c>
      <c r="B45">
        <v>0.39400000000000002</v>
      </c>
      <c r="C45" s="26">
        <f>(B45-0.046)/0.0018</f>
        <v>193.33333333333334</v>
      </c>
      <c r="D45" s="25">
        <v>10.615384615384617</v>
      </c>
      <c r="E45" s="21">
        <f t="shared" si="7"/>
        <v>4.1046153846153857</v>
      </c>
      <c r="F45" s="21"/>
    </row>
    <row r="46" spans="1:6">
      <c r="C46" s="21"/>
      <c r="E46" s="27">
        <f>AVERAGE(E40:E44)</f>
        <v>4.4956455031007065</v>
      </c>
      <c r="F46" s="22"/>
    </row>
    <row r="47" spans="1:6">
      <c r="E47" s="27">
        <f>STDEV(E40:E44)/SQRT(5)</f>
        <v>0.17990571197706293</v>
      </c>
      <c r="F47" s="22"/>
    </row>
    <row r="49" spans="1:7">
      <c r="B49" s="34" t="s">
        <v>44</v>
      </c>
      <c r="C49" s="34" t="s">
        <v>47</v>
      </c>
      <c r="D49" s="34" t="s">
        <v>48</v>
      </c>
      <c r="F49" s="34" t="s">
        <v>79</v>
      </c>
    </row>
    <row r="50" spans="1:7">
      <c r="A50" s="23" t="s">
        <v>115</v>
      </c>
      <c r="B50">
        <v>0.13500000000000001</v>
      </c>
      <c r="C50" s="26">
        <f>(B50-0.055)/0.0011</f>
        <v>72.727272727272734</v>
      </c>
      <c r="D50" s="25">
        <v>10.852216748768473</v>
      </c>
      <c r="E50" s="21">
        <f>(C50*D50)/(0.05*10000)</f>
        <v>1.5785042543663235</v>
      </c>
      <c r="F50" s="21">
        <f>E50*3</f>
        <v>4.7355127630989706</v>
      </c>
      <c r="G50" s="35"/>
    </row>
    <row r="51" spans="1:7">
      <c r="A51" s="23" t="s">
        <v>116</v>
      </c>
      <c r="B51">
        <v>0.14499999999999999</v>
      </c>
      <c r="C51" s="26">
        <f t="shared" ref="C51:C55" si="8">(B51-0.055)/0.0011</f>
        <v>81.818181818181813</v>
      </c>
      <c r="D51" s="25">
        <v>11.695187165775401</v>
      </c>
      <c r="E51" s="21">
        <f t="shared" ref="E51:E55" si="9">(C51*D51)/(0.05*10000)</f>
        <v>1.9137578998541565</v>
      </c>
      <c r="F51" s="21">
        <f t="shared" ref="F51:F55" si="10">E51*3</f>
        <v>5.7412736995624698</v>
      </c>
      <c r="G51" s="35"/>
    </row>
    <row r="52" spans="1:7">
      <c r="A52" s="23" t="s">
        <v>117</v>
      </c>
      <c r="B52">
        <v>0.152</v>
      </c>
      <c r="C52" s="26">
        <f t="shared" si="8"/>
        <v>88.181818181818173</v>
      </c>
      <c r="D52" s="25">
        <v>9.097165991902834</v>
      </c>
      <c r="E52" s="21">
        <f t="shared" si="9"/>
        <v>1.6044092749355905</v>
      </c>
      <c r="F52" s="21">
        <f t="shared" si="10"/>
        <v>4.8132278248067717</v>
      </c>
      <c r="G52" s="35"/>
    </row>
    <row r="53" spans="1:7">
      <c r="A53" s="23" t="s">
        <v>118</v>
      </c>
      <c r="B53">
        <v>0.161</v>
      </c>
      <c r="C53" s="26">
        <f t="shared" si="8"/>
        <v>96.363636363636374</v>
      </c>
      <c r="D53" s="25">
        <v>9.1632653061224492</v>
      </c>
      <c r="E53" s="21">
        <f t="shared" si="9"/>
        <v>1.7660111317254177</v>
      </c>
      <c r="F53" s="21">
        <f t="shared" si="10"/>
        <v>5.2980333951762528</v>
      </c>
      <c r="G53" s="35"/>
    </row>
    <row r="54" spans="1:7">
      <c r="A54" s="23" t="s">
        <v>119</v>
      </c>
      <c r="B54">
        <v>0.157</v>
      </c>
      <c r="C54" s="26">
        <f t="shared" si="8"/>
        <v>92.727272727272734</v>
      </c>
      <c r="D54" s="25">
        <v>11.1010101010101</v>
      </c>
      <c r="E54" s="21">
        <f t="shared" si="9"/>
        <v>2.0587327823691464</v>
      </c>
      <c r="F54" s="21">
        <f t="shared" si="10"/>
        <v>6.1761983471074391</v>
      </c>
      <c r="G54" s="35"/>
    </row>
    <row r="55" spans="1:7">
      <c r="A55" s="23" t="s">
        <v>120</v>
      </c>
      <c r="B55">
        <v>0.14399999999999999</v>
      </c>
      <c r="C55" s="26">
        <f t="shared" si="8"/>
        <v>80.909090909090907</v>
      </c>
      <c r="D55" s="25">
        <v>12.049723756906078</v>
      </c>
      <c r="E55" s="21">
        <f t="shared" si="9"/>
        <v>1.9498643897538925</v>
      </c>
      <c r="F55" s="21">
        <f t="shared" si="10"/>
        <v>5.8495931692616772</v>
      </c>
      <c r="G55" s="35"/>
    </row>
    <row r="56" spans="1:7">
      <c r="C56" s="21"/>
      <c r="E56" s="22"/>
      <c r="F56" s="27">
        <f>AVERAGE(F50:F55)</f>
        <v>5.4356398665022638</v>
      </c>
      <c r="G56" s="22"/>
    </row>
    <row r="57" spans="1:7">
      <c r="E57" s="22"/>
      <c r="F57" s="27">
        <f>STDEV(F50:F55)/SQRT(6)</f>
        <v>0.23872623731595288</v>
      </c>
      <c r="G57" s="22"/>
    </row>
  </sheetData>
  <mergeCells count="2">
    <mergeCell ref="A4:A9"/>
    <mergeCell ref="A14:A1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tabSelected="1" zoomScale="150" zoomScaleNormal="150" zoomScalePageLayoutView="150" workbookViewId="0">
      <selection activeCell="A52" sqref="A52"/>
    </sheetView>
  </sheetViews>
  <sheetFormatPr baseColWidth="10" defaultRowHeight="15" x14ac:dyDescent="0"/>
  <cols>
    <col min="1" max="1" width="12.33203125" customWidth="1"/>
  </cols>
  <sheetData>
    <row r="2" spans="1:11">
      <c r="A2" t="s">
        <v>107</v>
      </c>
    </row>
    <row r="3" spans="1:11">
      <c r="A3" s="1"/>
      <c r="B3" s="2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5" t="s">
        <v>5</v>
      </c>
      <c r="H3" s="5" t="s">
        <v>6</v>
      </c>
      <c r="I3" s="3" t="s">
        <v>7</v>
      </c>
      <c r="J3" s="3" t="s">
        <v>64</v>
      </c>
      <c r="K3" s="3" t="s">
        <v>65</v>
      </c>
    </row>
    <row r="4" spans="1:11">
      <c r="A4" s="36" t="s">
        <v>10</v>
      </c>
      <c r="B4" s="6" t="s">
        <v>121</v>
      </c>
      <c r="C4" s="7">
        <v>15</v>
      </c>
      <c r="D4" s="7">
        <v>400</v>
      </c>
      <c r="E4" s="8">
        <v>9.9000000000000005E-2</v>
      </c>
      <c r="F4" s="10">
        <v>390.68</v>
      </c>
      <c r="G4" s="9">
        <f>F4/1000</f>
        <v>0.39068000000000003</v>
      </c>
      <c r="H4" s="10">
        <f>I4/E4</f>
        <v>59.193939393939395</v>
      </c>
      <c r="I4" s="11">
        <f>G4*15</f>
        <v>5.8602000000000007</v>
      </c>
      <c r="J4" s="3" t="s">
        <v>122</v>
      </c>
      <c r="K4" s="3" t="s">
        <v>123</v>
      </c>
    </row>
    <row r="5" spans="1:11">
      <c r="A5" s="37"/>
      <c r="B5" s="6" t="s">
        <v>124</v>
      </c>
      <c r="C5" s="7">
        <v>15</v>
      </c>
      <c r="D5" s="7">
        <v>400</v>
      </c>
      <c r="E5" s="8">
        <v>0.115</v>
      </c>
      <c r="F5" s="10">
        <v>257.95</v>
      </c>
      <c r="G5" s="9">
        <f t="shared" ref="G5:G9" si="0">F5/1000</f>
        <v>0.25795000000000001</v>
      </c>
      <c r="H5" s="10">
        <f t="shared" ref="H5:H9" si="1">I5/E5</f>
        <v>33.645652173913042</v>
      </c>
      <c r="I5" s="11">
        <f t="shared" ref="I5:I9" si="2">G5*15</f>
        <v>3.8692500000000001</v>
      </c>
      <c r="J5" s="3" t="s">
        <v>122</v>
      </c>
      <c r="K5" s="3" t="s">
        <v>125</v>
      </c>
    </row>
    <row r="6" spans="1:11">
      <c r="A6" s="37"/>
      <c r="B6" s="6" t="s">
        <v>126</v>
      </c>
      <c r="C6" s="7">
        <v>15</v>
      </c>
      <c r="D6" s="7">
        <v>400</v>
      </c>
      <c r="E6" s="8">
        <v>0.112</v>
      </c>
      <c r="F6" s="10">
        <v>375.16</v>
      </c>
      <c r="G6" s="9">
        <f t="shared" si="0"/>
        <v>0.37516000000000005</v>
      </c>
      <c r="H6" s="10">
        <f t="shared" si="1"/>
        <v>50.244642857142864</v>
      </c>
      <c r="I6" s="11">
        <f t="shared" si="2"/>
        <v>5.6274000000000006</v>
      </c>
      <c r="J6" s="3" t="s">
        <v>18</v>
      </c>
      <c r="K6" s="3" t="s">
        <v>127</v>
      </c>
    </row>
    <row r="7" spans="1:11">
      <c r="A7" s="37"/>
      <c r="B7" s="6" t="s">
        <v>128</v>
      </c>
      <c r="C7" s="7">
        <v>15</v>
      </c>
      <c r="D7" s="7">
        <v>400</v>
      </c>
      <c r="E7" s="8">
        <v>9.4E-2</v>
      </c>
      <c r="F7" s="10">
        <v>377.51</v>
      </c>
      <c r="G7" s="9">
        <f t="shared" si="0"/>
        <v>0.37751000000000001</v>
      </c>
      <c r="H7" s="10">
        <f t="shared" si="1"/>
        <v>60.240957446808515</v>
      </c>
      <c r="I7" s="11">
        <f t="shared" si="2"/>
        <v>5.6626500000000002</v>
      </c>
      <c r="J7" s="3" t="s">
        <v>122</v>
      </c>
      <c r="K7" s="3" t="s">
        <v>129</v>
      </c>
    </row>
    <row r="8" spans="1:11">
      <c r="A8" s="37"/>
      <c r="B8" s="6" t="s">
        <v>130</v>
      </c>
      <c r="C8" s="7">
        <v>15</v>
      </c>
      <c r="D8" s="7">
        <v>400</v>
      </c>
      <c r="E8" s="8">
        <v>0.11700000000000001</v>
      </c>
      <c r="F8" s="10">
        <v>359.35</v>
      </c>
      <c r="G8" s="9">
        <f t="shared" si="0"/>
        <v>0.35935</v>
      </c>
      <c r="H8" s="10">
        <f t="shared" si="1"/>
        <v>46.070512820512818</v>
      </c>
      <c r="I8" s="11">
        <f t="shared" si="2"/>
        <v>5.39025</v>
      </c>
      <c r="J8" s="3" t="s">
        <v>131</v>
      </c>
      <c r="K8" s="3" t="s">
        <v>132</v>
      </c>
    </row>
    <row r="9" spans="1:11">
      <c r="A9" s="37"/>
      <c r="B9" s="6" t="s">
        <v>133</v>
      </c>
      <c r="C9" s="7">
        <v>15</v>
      </c>
      <c r="D9" s="7">
        <v>400</v>
      </c>
      <c r="E9" s="8">
        <v>0.11</v>
      </c>
      <c r="F9" s="10">
        <v>318.74</v>
      </c>
      <c r="G9" s="9">
        <f t="shared" si="0"/>
        <v>0.31874000000000002</v>
      </c>
      <c r="H9" s="10">
        <f t="shared" si="1"/>
        <v>43.464545454545458</v>
      </c>
      <c r="I9" s="11">
        <f t="shared" si="2"/>
        <v>4.7811000000000003</v>
      </c>
      <c r="J9" s="3" t="s">
        <v>131</v>
      </c>
      <c r="K9" s="3" t="s">
        <v>134</v>
      </c>
    </row>
    <row r="10" spans="1:11">
      <c r="H10" s="12">
        <f>AVERAGE(H4:H9)</f>
        <v>48.810041691143681</v>
      </c>
    </row>
    <row r="11" spans="1:11">
      <c r="H11" s="12">
        <f>STDEV(H4:H9)/SQRT(6)</f>
        <v>4.109287468241976</v>
      </c>
    </row>
    <row r="12" spans="1:11">
      <c r="H12" s="14"/>
    </row>
    <row r="13" spans="1:11">
      <c r="A13" s="1"/>
      <c r="B13" s="2" t="s">
        <v>0</v>
      </c>
      <c r="C13" s="3" t="s">
        <v>1</v>
      </c>
      <c r="D13" s="3"/>
      <c r="E13" s="3" t="s">
        <v>3</v>
      </c>
      <c r="F13" s="4" t="s">
        <v>4</v>
      </c>
      <c r="G13" s="5" t="s">
        <v>5</v>
      </c>
      <c r="H13" s="5" t="s">
        <v>6</v>
      </c>
      <c r="I13" s="3" t="s">
        <v>7</v>
      </c>
      <c r="J13" s="3" t="s">
        <v>64</v>
      </c>
      <c r="K13" s="3" t="s">
        <v>65</v>
      </c>
    </row>
    <row r="14" spans="1:11">
      <c r="A14" s="38" t="s">
        <v>22</v>
      </c>
      <c r="B14" s="6" t="s">
        <v>135</v>
      </c>
      <c r="C14" s="7">
        <v>15</v>
      </c>
      <c r="D14" s="7">
        <v>400</v>
      </c>
      <c r="E14" s="8">
        <v>0.11600000000000001</v>
      </c>
      <c r="F14" s="10">
        <v>508.67</v>
      </c>
      <c r="G14" s="9">
        <f>F14/1000</f>
        <v>0.50867000000000007</v>
      </c>
      <c r="H14" s="10">
        <f>I14/E14</f>
        <v>65.776293103448282</v>
      </c>
      <c r="I14" s="11">
        <f>G14*15</f>
        <v>7.6300500000000007</v>
      </c>
      <c r="J14" s="3" t="s">
        <v>122</v>
      </c>
      <c r="K14" s="3" t="s">
        <v>136</v>
      </c>
    </row>
    <row r="15" spans="1:11">
      <c r="A15" s="39"/>
      <c r="B15" s="6" t="s">
        <v>137</v>
      </c>
      <c r="C15" s="7">
        <v>15</v>
      </c>
      <c r="D15" s="7">
        <v>400</v>
      </c>
      <c r="E15" s="8">
        <v>0.10199999999999999</v>
      </c>
      <c r="F15" s="10">
        <v>474.84</v>
      </c>
      <c r="G15" s="9">
        <f t="shared" ref="G15:G19" si="3">F15/1000</f>
        <v>0.47483999999999998</v>
      </c>
      <c r="H15" s="10">
        <f>I15/E15</f>
        <v>69.829411764705881</v>
      </c>
      <c r="I15" s="11">
        <f t="shared" ref="I15:I19" si="4">G15*15</f>
        <v>7.1225999999999994</v>
      </c>
      <c r="J15" s="3" t="s">
        <v>138</v>
      </c>
      <c r="K15" s="3" t="s">
        <v>139</v>
      </c>
    </row>
    <row r="16" spans="1:11">
      <c r="A16" s="39"/>
      <c r="B16" s="6" t="s">
        <v>140</v>
      </c>
      <c r="C16" s="7">
        <v>15</v>
      </c>
      <c r="D16" s="7">
        <v>400</v>
      </c>
      <c r="E16" s="8">
        <v>0.109</v>
      </c>
      <c r="F16" s="10">
        <v>769.75</v>
      </c>
      <c r="G16" s="9">
        <f t="shared" si="3"/>
        <v>0.76975000000000005</v>
      </c>
      <c r="H16" s="10">
        <f t="shared" ref="H16:H19" si="5">I16/E16</f>
        <v>105.92889908256882</v>
      </c>
      <c r="I16" s="11">
        <f t="shared" si="4"/>
        <v>11.546250000000001</v>
      </c>
      <c r="J16" s="3" t="s">
        <v>141</v>
      </c>
      <c r="K16" s="3" t="s">
        <v>142</v>
      </c>
    </row>
    <row r="17" spans="1:13">
      <c r="A17" s="39"/>
      <c r="B17" s="6" t="s">
        <v>143</v>
      </c>
      <c r="C17" s="7">
        <v>15</v>
      </c>
      <c r="D17" s="7">
        <v>400</v>
      </c>
      <c r="E17" s="8">
        <v>8.5999999999999993E-2</v>
      </c>
      <c r="F17" s="10">
        <v>422.93</v>
      </c>
      <c r="G17" s="9">
        <f t="shared" si="3"/>
        <v>0.42293000000000003</v>
      </c>
      <c r="H17" s="10">
        <f t="shared" si="5"/>
        <v>73.766860465116295</v>
      </c>
      <c r="I17" s="11">
        <f t="shared" si="4"/>
        <v>6.3439500000000004</v>
      </c>
      <c r="J17" s="3" t="s">
        <v>144</v>
      </c>
      <c r="K17" s="3" t="s">
        <v>145</v>
      </c>
    </row>
    <row r="18" spans="1:13">
      <c r="A18" s="39"/>
      <c r="B18" s="6" t="s">
        <v>146</v>
      </c>
      <c r="C18" s="7">
        <v>15</v>
      </c>
      <c r="D18" s="7">
        <v>400</v>
      </c>
      <c r="E18" s="8">
        <v>7.2999999999999995E-2</v>
      </c>
      <c r="F18" s="10">
        <v>502.97</v>
      </c>
      <c r="G18" s="9">
        <f t="shared" si="3"/>
        <v>0.50297000000000003</v>
      </c>
      <c r="H18" s="10">
        <f t="shared" si="5"/>
        <v>103.35000000000001</v>
      </c>
      <c r="I18" s="11">
        <f t="shared" si="4"/>
        <v>7.5445500000000001</v>
      </c>
      <c r="J18" s="3" t="s">
        <v>122</v>
      </c>
      <c r="K18" s="3" t="s">
        <v>147</v>
      </c>
    </row>
    <row r="19" spans="1:13">
      <c r="A19" s="39"/>
      <c r="B19" s="6" t="s">
        <v>148</v>
      </c>
      <c r="C19" s="7">
        <v>15</v>
      </c>
      <c r="D19" s="7">
        <v>400</v>
      </c>
      <c r="E19" s="8">
        <v>0.10100000000000001</v>
      </c>
      <c r="F19" s="10">
        <v>348.83</v>
      </c>
      <c r="G19" s="9">
        <f t="shared" si="3"/>
        <v>0.34882999999999997</v>
      </c>
      <c r="H19" s="10">
        <f t="shared" si="5"/>
        <v>51.806435643564356</v>
      </c>
      <c r="I19" s="11">
        <f t="shared" si="4"/>
        <v>5.23245</v>
      </c>
      <c r="J19" s="3" t="s">
        <v>149</v>
      </c>
      <c r="K19" s="3" t="s">
        <v>129</v>
      </c>
    </row>
    <row r="20" spans="1:13">
      <c r="H20" s="12">
        <f>AVERAGE(H14:H19)</f>
        <v>78.409650009900602</v>
      </c>
    </row>
    <row r="21" spans="1:13">
      <c r="A21" t="s">
        <v>164</v>
      </c>
      <c r="H21" s="12">
        <f>STDEV(H14:H19)/SQRT(6)</f>
        <v>8.8352302961886711</v>
      </c>
    </row>
    <row r="22" spans="1:13">
      <c r="H22" s="12"/>
    </row>
    <row r="23" spans="1:13">
      <c r="A23" s="40" t="s">
        <v>150</v>
      </c>
      <c r="B23">
        <v>0</v>
      </c>
      <c r="C23">
        <v>0</v>
      </c>
      <c r="D23">
        <v>20</v>
      </c>
      <c r="E23">
        <v>20</v>
      </c>
      <c r="F23">
        <v>50</v>
      </c>
      <c r="G23">
        <v>50</v>
      </c>
      <c r="H23">
        <v>100</v>
      </c>
      <c r="I23">
        <v>100</v>
      </c>
      <c r="J23">
        <v>150</v>
      </c>
      <c r="K23">
        <v>150</v>
      </c>
      <c r="L23">
        <v>300</v>
      </c>
      <c r="M23">
        <v>300</v>
      </c>
    </row>
    <row r="24" spans="1:13">
      <c r="A24" s="40"/>
      <c r="B24">
        <v>4.9000000000000002E-2</v>
      </c>
      <c r="C24">
        <v>4.9000000000000002E-2</v>
      </c>
      <c r="D24">
        <v>7.4999999999999997E-2</v>
      </c>
      <c r="E24">
        <v>7.4999999999999997E-2</v>
      </c>
      <c r="F24">
        <v>0.109</v>
      </c>
      <c r="G24">
        <v>0.11</v>
      </c>
      <c r="H24">
        <v>0.14799999999999999</v>
      </c>
      <c r="I24">
        <v>0.15</v>
      </c>
      <c r="J24">
        <v>0.182</v>
      </c>
      <c r="K24">
        <v>0.184</v>
      </c>
      <c r="L24">
        <v>0.28799999999999998</v>
      </c>
      <c r="M24">
        <v>0.28799999999999998</v>
      </c>
    </row>
    <row r="28" spans="1:13">
      <c r="C28" s="43"/>
    </row>
    <row r="29" spans="1:13">
      <c r="B29" s="41"/>
      <c r="C29" s="41" t="s">
        <v>78</v>
      </c>
      <c r="D29" s="41" t="s">
        <v>163</v>
      </c>
      <c r="E29" s="41"/>
      <c r="F29" s="41"/>
      <c r="G29" s="41"/>
    </row>
    <row r="30" spans="1:13">
      <c r="B30" s="24" t="s">
        <v>44</v>
      </c>
      <c r="C30" s="41" t="s">
        <v>47</v>
      </c>
      <c r="D30" s="42" t="s">
        <v>48</v>
      </c>
      <c r="E30" s="41"/>
      <c r="F30" s="24" t="s">
        <v>79</v>
      </c>
      <c r="G30" s="24"/>
    </row>
    <row r="31" spans="1:13">
      <c r="A31" s="20" t="s">
        <v>151</v>
      </c>
      <c r="B31" s="21">
        <v>0.14499999999999999</v>
      </c>
      <c r="C31" s="21">
        <f>(B31-0.0622)/0.0008</f>
        <v>103.49999999999997</v>
      </c>
      <c r="D31" s="25">
        <v>9.8105726872246688</v>
      </c>
      <c r="E31" s="21">
        <f>(C31*D31)/(0.05*10000)</f>
        <v>2.030788546255506</v>
      </c>
      <c r="F31" s="21">
        <f>E31*3</f>
        <v>6.0923656387665179</v>
      </c>
      <c r="G31" s="21"/>
    </row>
    <row r="32" spans="1:13">
      <c r="A32" s="20" t="s">
        <v>152</v>
      </c>
      <c r="B32" s="21">
        <v>0.13800000000000001</v>
      </c>
      <c r="C32" s="21">
        <f t="shared" ref="C32:C36" si="6">(B32-0.0622)/0.0008</f>
        <v>94.75</v>
      </c>
      <c r="D32" s="31">
        <v>10.836065573770492</v>
      </c>
      <c r="E32" s="21">
        <f t="shared" ref="E32:E34" si="7">(C32*D32)/(0.05*10000)</f>
        <v>2.0534344262295079</v>
      </c>
      <c r="F32" s="21">
        <f t="shared" ref="F32:F35" si="8">E32*3</f>
        <v>6.1603032786885237</v>
      </c>
      <c r="G32" s="21"/>
    </row>
    <row r="33" spans="1:7">
      <c r="A33" s="20" t="s">
        <v>153</v>
      </c>
      <c r="B33" s="21">
        <v>0.154</v>
      </c>
      <c r="C33" s="21">
        <f t="shared" si="6"/>
        <v>114.74999999999999</v>
      </c>
      <c r="D33" s="25">
        <v>9.8888888888888893</v>
      </c>
      <c r="E33" s="21">
        <f t="shared" si="7"/>
        <v>2.2694999999999999</v>
      </c>
      <c r="F33" s="21">
        <f t="shared" si="8"/>
        <v>6.8084999999999996</v>
      </c>
      <c r="G33" s="21"/>
    </row>
    <row r="34" spans="1:7">
      <c r="A34" s="20" t="s">
        <v>154</v>
      </c>
      <c r="B34" s="21">
        <v>0.17199999999999999</v>
      </c>
      <c r="C34" s="21">
        <f t="shared" si="6"/>
        <v>137.24999999999997</v>
      </c>
      <c r="D34" s="31">
        <v>11.471204188481677</v>
      </c>
      <c r="E34" s="21">
        <f t="shared" si="7"/>
        <v>3.1488455497382195</v>
      </c>
      <c r="F34" s="21">
        <f t="shared" si="8"/>
        <v>9.446536649214659</v>
      </c>
      <c r="G34" s="21"/>
    </row>
    <row r="35" spans="1:7">
      <c r="A35" s="20" t="s">
        <v>155</v>
      </c>
      <c r="B35" s="21">
        <v>0.14000000000000001</v>
      </c>
      <c r="C35" s="21">
        <f t="shared" si="6"/>
        <v>97.25</v>
      </c>
      <c r="D35" s="25">
        <v>9.1632653061224492</v>
      </c>
      <c r="E35" s="21">
        <f>(C35*D35)/(0.05*10000)</f>
        <v>1.7822551020408164</v>
      </c>
      <c r="F35" s="21">
        <f t="shared" si="8"/>
        <v>5.3467653061224496</v>
      </c>
      <c r="G35" s="21"/>
    </row>
    <row r="36" spans="1:7">
      <c r="A36" s="20" t="s">
        <v>156</v>
      </c>
      <c r="B36" s="21">
        <v>0.13600000000000001</v>
      </c>
      <c r="C36" s="21">
        <f t="shared" si="6"/>
        <v>92.25</v>
      </c>
      <c r="D36" s="31">
        <v>9.4388185654008456</v>
      </c>
      <c r="E36" s="21">
        <f>(C36*D36)/(0.05*10000)</f>
        <v>1.7414620253164559</v>
      </c>
      <c r="F36" s="21">
        <f>E36*3</f>
        <v>5.2243860759493677</v>
      </c>
      <c r="G36" s="21"/>
    </row>
    <row r="37" spans="1:7">
      <c r="C37" s="21"/>
      <c r="E37" s="27">
        <f>AVERAGE(E31:E36)</f>
        <v>2.1710476082634176</v>
      </c>
      <c r="F37" s="27">
        <f>AVERAGE(F31:F36)</f>
        <v>6.5131428247902532</v>
      </c>
      <c r="G37" s="27"/>
    </row>
    <row r="38" spans="1:7">
      <c r="E38" s="27">
        <f>STDEV(E31:E36)/SQRT(5)</f>
        <v>0.23108358131422729</v>
      </c>
      <c r="F38" s="27">
        <f>STDEV(F31:F36)/SQRT(5)</f>
        <v>0.69325074394268094</v>
      </c>
      <c r="G38" s="27"/>
    </row>
    <row r="40" spans="1:7">
      <c r="B40" s="19" t="s">
        <v>44</v>
      </c>
      <c r="C40" t="s">
        <v>47</v>
      </c>
      <c r="D40" s="19" t="s">
        <v>48</v>
      </c>
      <c r="F40" s="19" t="s">
        <v>79</v>
      </c>
      <c r="G40" s="19"/>
    </row>
    <row r="41" spans="1:7">
      <c r="A41" s="23" t="s">
        <v>157</v>
      </c>
      <c r="B41" s="21">
        <v>0.13700000000000001</v>
      </c>
      <c r="C41" s="21">
        <f>(B41-0.0622)/0.0008</f>
        <v>93.5</v>
      </c>
      <c r="D41" s="31">
        <v>8.1684587813620073</v>
      </c>
      <c r="E41" s="21">
        <f>(C41*D41)/(0.05*10000)</f>
        <v>1.5275017921146952</v>
      </c>
      <c r="F41" s="21">
        <f>E41*3</f>
        <v>4.5825053763440859</v>
      </c>
      <c r="G41" s="21"/>
    </row>
    <row r="42" spans="1:7">
      <c r="A42" s="23" t="s">
        <v>158</v>
      </c>
      <c r="B42" s="21">
        <v>0.159</v>
      </c>
      <c r="C42" s="21">
        <f t="shared" ref="C42:C46" si="9">(B42-0.0622)/0.0008</f>
        <v>120.99999999999999</v>
      </c>
      <c r="D42" s="25">
        <v>9.2644628099173563</v>
      </c>
      <c r="E42" s="21">
        <f>(C42*D42)/(0.05*10000)</f>
        <v>2.242</v>
      </c>
      <c r="F42" s="21">
        <f t="shared" ref="F42:F46" si="10">E42*3</f>
        <v>6.726</v>
      </c>
      <c r="G42" s="21"/>
    </row>
    <row r="43" spans="1:7">
      <c r="A43" s="23" t="s">
        <v>159</v>
      </c>
      <c r="B43" s="21">
        <v>0.13900000000000001</v>
      </c>
      <c r="C43" s="21">
        <f t="shared" si="9"/>
        <v>96</v>
      </c>
      <c r="D43" s="31">
        <v>10.75609756097561</v>
      </c>
      <c r="E43" s="21">
        <f>(C43*D43)/(0.05*10000)</f>
        <v>2.0651707317073171</v>
      </c>
      <c r="F43" s="21">
        <f t="shared" si="10"/>
        <v>6.1955121951219514</v>
      </c>
      <c r="G43" s="21"/>
    </row>
    <row r="44" spans="1:7">
      <c r="A44" s="23" t="s">
        <v>160</v>
      </c>
      <c r="B44" s="21">
        <v>0.13600000000000001</v>
      </c>
      <c r="C44" s="21">
        <f t="shared" si="9"/>
        <v>92.25</v>
      </c>
      <c r="D44" s="25">
        <v>10.900990099009901</v>
      </c>
      <c r="E44" s="21">
        <f>(C44*D44)/(0.05*10000)</f>
        <v>2.0112326732673265</v>
      </c>
      <c r="F44" s="21">
        <f t="shared" si="10"/>
        <v>6.0336980198019798</v>
      </c>
      <c r="G44" s="21"/>
    </row>
    <row r="45" spans="1:7">
      <c r="A45" s="23" t="s">
        <v>161</v>
      </c>
      <c r="B45" s="21">
        <v>0.152</v>
      </c>
      <c r="C45" s="21">
        <f t="shared" si="9"/>
        <v>112.24999999999999</v>
      </c>
      <c r="D45" s="31">
        <v>12.111111111111112</v>
      </c>
      <c r="E45" s="21">
        <f>(C45*D45)/(0.05*10000)</f>
        <v>2.7189444444444444</v>
      </c>
      <c r="F45" s="21">
        <f t="shared" si="10"/>
        <v>8.1568333333333332</v>
      </c>
      <c r="G45" s="21"/>
    </row>
    <row r="46" spans="1:7">
      <c r="A46" s="23" t="s">
        <v>162</v>
      </c>
      <c r="B46" s="21">
        <v>0.14199999999999999</v>
      </c>
      <c r="C46" s="21">
        <f t="shared" si="9"/>
        <v>99.749999999999972</v>
      </c>
      <c r="D46" s="25">
        <v>10.090909090909092</v>
      </c>
      <c r="E46" s="21">
        <f t="shared" ref="E46" si="11">(C46*D46)/(0.05*10000)</f>
        <v>2.0131363636363635</v>
      </c>
      <c r="F46" s="21">
        <f t="shared" si="10"/>
        <v>6.0394090909090909</v>
      </c>
      <c r="G46" s="21"/>
    </row>
    <row r="47" spans="1:7">
      <c r="D47" s="31"/>
      <c r="E47" s="27">
        <f>AVERAGE(E41:E46)</f>
        <v>2.0963310008616909</v>
      </c>
      <c r="F47" s="27">
        <f>AVERAGE(F41:F46)</f>
        <v>6.2889930025850731</v>
      </c>
      <c r="G47" s="27"/>
    </row>
    <row r="48" spans="1:7">
      <c r="E48" s="27">
        <f>STDEV(E41:E46)/SQRT(6)</f>
        <v>0.15785728381039302</v>
      </c>
      <c r="F48" s="27">
        <f>STDEV(F41:F46)/SQRT(6)</f>
        <v>0.4735718514311793</v>
      </c>
      <c r="G48" s="27"/>
    </row>
  </sheetData>
  <mergeCells count="3">
    <mergeCell ref="A4:A9"/>
    <mergeCell ref="A14:A19"/>
    <mergeCell ref="A23:A2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SC Protein and RNA</vt:lpstr>
      <vt:lpstr>ME Protein and RNA</vt:lpstr>
      <vt:lpstr>PG Protein and RNA</vt:lpstr>
      <vt:lpstr>RP Protein and RNA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Arriarán</dc:creator>
  <cp:lastModifiedBy>Sofia Arriarán</cp:lastModifiedBy>
  <dcterms:created xsi:type="dcterms:W3CDTF">2015-09-08T20:28:05Z</dcterms:created>
  <dcterms:modified xsi:type="dcterms:W3CDTF">2015-09-10T08:44:17Z</dcterms:modified>
</cp:coreProperties>
</file>